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45" windowWidth="24615" windowHeight="13485" activeTab="0"/>
  </bookViews>
  <sheets>
    <sheet name="The Children's Web - le quizz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<sst xmlns="http://schemas.openxmlformats.org/spreadsheetml/2006/main" count="9" uniqueCount="9">
  <si>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SCORE</t>
  </si>
  <si>
    <t>SUR 100</t>
  </si>
  <si>
    <t>A lire avant de commencer : pas de majuscule, pas d'accent, et pas de ponctuation !!!</t>
  </si>
  <si>
    <r>
      <t xml:space="preserve">Il s'agit de retrouver les titres </t>
    </r>
    <r>
      <rPr>
        <b/>
        <u val="single"/>
        <sz val="10"/>
        <color indexed="8"/>
        <rFont val="Verdana"/>
        <family val="0"/>
      </rPr>
      <t>EXACTS</t>
    </r>
    <r>
      <rPr>
        <b/>
        <sz val="10"/>
        <color indexed="10"/>
        <rFont val="Verdana"/>
        <family val="0"/>
      </rPr>
      <t xml:space="preserve"> </t>
    </r>
    <r>
      <rPr>
        <sz val="10"/>
        <color indexed="10"/>
        <rFont val="Verdana"/>
        <family val="0"/>
      </rPr>
      <t>des dessins animés et émissions de jeunesses grâce aux images présentées...</t>
    </r>
  </si>
  <si>
    <t>Un grand concours est organisé !! Renseignements à la fin du quizz…</t>
  </si>
  <si>
    <t>Cliques ici pour participer au concours et consulter la liste des participants</t>
  </si>
  <si>
    <t>Ton code de participation :</t>
  </si>
  <si>
    <t>Quizz réalisé par The Children's Web - Juillet 2003</t>
  </si>
  <si>
    <t>© The Children's Web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</si>
</sst>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31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sz val="14"/>
      <color indexed="8"/>
      <name val="Verdana"/>
      <family val="0"/>
    </font>
    <font>
      <sz val="10"/>
      <color indexed="45"/>
      <name val="Verdana"/>
      <family val="0"/>
    </font>
    <font>
      <sz val="10"/>
      <color indexed="27"/>
      <name val="Verdana"/>
      <family val="0"/>
    </font>
    <font>
      <b/>
      <u val="single"/>
      <sz val="10"/>
      <color indexed="10"/>
      <name val="Arial"/>
      <family val="0"/>
    </font>
    <font>
      <b/>
      <sz val="10"/>
      <color indexed="8"/>
      <name val="Arial"/>
      <family val="0"/>
    </font>
    <font>
      <b/>
      <sz val="10"/>
      <color indexed="10"/>
      <name val="Verdana"/>
      <family val="0"/>
    </font>
    <font>
      <sz val="10"/>
      <color indexed="10"/>
      <name val="Verdana"/>
      <family val="0"/>
    </font>
    <font>
      <b/>
      <sz val="10"/>
      <color indexed="23"/>
      <name val="Verdana"/>
      <family val="0"/>
    </font>
    <font>
      <sz val="10"/>
      <color indexed="23"/>
      <name val="Verdana"/>
      <family val="0"/>
    </font>
    <font>
      <b/>
      <u val="single"/>
      <sz val="10"/>
      <color indexed="8"/>
      <name val="Verdana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0" fillId="21" borderId="3" applyNumberFormat="0" applyFont="0" applyAlignment="0" applyProtection="0"/>
    <xf numFmtId="0" fontId="22" fillId="7" borderId="1" applyNumberFormat="0" applyAlignment="0" applyProtection="0"/>
    <xf numFmtId="0" fontId="20" fillId="3" borderId="0" applyNumberFormat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3" fillId="20" borderId="4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6" fillId="23" borderId="9" applyNumberFormat="0" applyAlignment="0" applyProtection="0"/>
  </cellStyleXfs>
  <cellXfs count="49">
    <xf numFmtId="0" fontId="0" fillId="0" borderId="0" xfId="0" applyFill="1" applyAlignment="1" applyProtection="1">
      <alignment/>
      <protection/>
    </xf>
    <xf numFmtId="164" fontId="2" fillId="24" borderId="0" xfId="0" applyNumberFormat="1" applyFont="1" applyFill="1" applyAlignment="1" applyProtection="1">
      <alignment/>
      <protection hidden="1"/>
    </xf>
    <xf numFmtId="164" fontId="0" fillId="24" borderId="0" xfId="0" applyNumberFormat="1" applyFill="1" applyAlignment="1" applyProtection="1">
      <alignment/>
      <protection hidden="1"/>
    </xf>
    <xf numFmtId="164" fontId="2" fillId="24" borderId="0" xfId="0" applyNumberFormat="1" applyFont="1" applyFill="1" applyAlignment="1" applyProtection="1">
      <alignment vertical="center"/>
      <protection hidden="1"/>
    </xf>
    <xf numFmtId="164" fontId="3" fillId="24" borderId="0" xfId="0" applyNumberFormat="1" applyFont="1" applyFill="1" applyAlignment="1" applyProtection="1">
      <alignment vertical="center"/>
      <protection hidden="1"/>
    </xf>
    <xf numFmtId="164" fontId="4" fillId="24" borderId="0" xfId="0" applyNumberFormat="1" applyFont="1" applyFill="1" applyAlignment="1" applyProtection="1">
      <alignment vertical="center"/>
      <protection hidden="1"/>
    </xf>
    <xf numFmtId="164" fontId="4" fillId="24" borderId="0" xfId="0" applyNumberFormat="1" applyFont="1" applyFill="1" applyAlignment="1" applyProtection="1">
      <alignment horizontal="right" vertical="center"/>
      <protection hidden="1"/>
    </xf>
    <xf numFmtId="164" fontId="3" fillId="24" borderId="0" xfId="0" applyNumberFormat="1" applyFont="1" applyFill="1" applyAlignment="1" applyProtection="1">
      <alignment/>
      <protection hidden="1"/>
    </xf>
    <xf numFmtId="164" fontId="3" fillId="25" borderId="10" xfId="0" applyNumberFormat="1" applyFont="1" applyFill="1" applyBorder="1" applyAlignment="1" applyProtection="1">
      <alignment horizontal="left"/>
      <protection hidden="1"/>
    </xf>
    <xf numFmtId="164" fontId="2" fillId="25" borderId="11" xfId="0" applyNumberFormat="1" applyFont="1" applyFill="1" applyBorder="1" applyAlignment="1" applyProtection="1">
      <alignment/>
      <protection hidden="1"/>
    </xf>
    <xf numFmtId="164" fontId="2" fillId="25" borderId="12" xfId="0" applyNumberFormat="1" applyFont="1" applyFill="1" applyBorder="1" applyAlignment="1" applyProtection="1">
      <alignment/>
      <protection hidden="1"/>
    </xf>
    <xf numFmtId="164" fontId="3" fillId="26" borderId="10" xfId="0" applyNumberFormat="1" applyFont="1" applyFill="1" applyBorder="1" applyAlignment="1" applyProtection="1">
      <alignment horizontal="left"/>
      <protection hidden="1"/>
    </xf>
    <xf numFmtId="164" fontId="2" fillId="26" borderId="11" xfId="0" applyNumberFormat="1" applyFont="1" applyFill="1" applyBorder="1" applyAlignment="1" applyProtection="1">
      <alignment/>
      <protection hidden="1"/>
    </xf>
    <xf numFmtId="164" fontId="2" fillId="26" borderId="12" xfId="0" applyNumberFormat="1" applyFont="1" applyFill="1" applyBorder="1" applyAlignment="1" applyProtection="1">
      <alignment/>
      <protection hidden="1"/>
    </xf>
    <xf numFmtId="164" fontId="2" fillId="25" borderId="13" xfId="0" applyNumberFormat="1" applyFont="1" applyFill="1" applyBorder="1" applyAlignment="1" applyProtection="1">
      <alignment/>
      <protection hidden="1"/>
    </xf>
    <xf numFmtId="164" fontId="2" fillId="25" borderId="0" xfId="0" applyNumberFormat="1" applyFont="1" applyFill="1" applyAlignment="1" applyProtection="1">
      <alignment/>
      <protection hidden="1"/>
    </xf>
    <xf numFmtId="164" fontId="2" fillId="25" borderId="14" xfId="0" applyNumberFormat="1" applyFont="1" applyFill="1" applyBorder="1" applyAlignment="1" applyProtection="1">
      <alignment/>
      <protection hidden="1"/>
    </xf>
    <xf numFmtId="164" fontId="2" fillId="26" borderId="13" xfId="0" applyNumberFormat="1" applyFont="1" applyFill="1" applyBorder="1" applyAlignment="1" applyProtection="1">
      <alignment/>
      <protection hidden="1"/>
    </xf>
    <xf numFmtId="164" fontId="2" fillId="26" borderId="0" xfId="0" applyNumberFormat="1" applyFont="1" applyFill="1" applyAlignment="1" applyProtection="1">
      <alignment/>
      <protection hidden="1"/>
    </xf>
    <xf numFmtId="164" fontId="2" fillId="26" borderId="14" xfId="0" applyNumberFormat="1" applyFont="1" applyFill="1" applyBorder="1" applyAlignment="1" applyProtection="1">
      <alignment/>
      <protection hidden="1"/>
    </xf>
    <xf numFmtId="164" fontId="5" fillId="25" borderId="14" xfId="0" applyNumberFormat="1" applyFont="1" applyFill="1" applyBorder="1" applyAlignment="1" applyProtection="1">
      <alignment/>
      <protection hidden="1"/>
    </xf>
    <xf numFmtId="164" fontId="6" fillId="26" borderId="14" xfId="0" applyNumberFormat="1" applyFont="1" applyFill="1" applyBorder="1" applyAlignment="1" applyProtection="1">
      <alignment/>
      <protection hidden="1"/>
    </xf>
    <xf numFmtId="164" fontId="7" fillId="24" borderId="0" xfId="0" applyNumberFormat="1" applyFont="1" applyFill="1" applyAlignment="1" applyProtection="1">
      <alignment horizontal="center"/>
      <protection hidden="1"/>
    </xf>
    <xf numFmtId="164" fontId="7" fillId="24" borderId="0" xfId="0" applyNumberFormat="1" applyFont="1" applyFill="1" applyAlignment="1" applyProtection="1">
      <alignment/>
      <protection hidden="1"/>
    </xf>
    <xf numFmtId="164" fontId="0" fillId="24" borderId="0" xfId="0" applyNumberFormat="1" applyFill="1" applyAlignment="1" applyProtection="1">
      <alignment horizontal="center" vertical="center"/>
      <protection hidden="1"/>
    </xf>
    <xf numFmtId="164" fontId="9" fillId="24" borderId="0" xfId="0" applyNumberFormat="1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/>
    </xf>
    <xf numFmtId="164" fontId="10" fillId="24" borderId="0" xfId="0" applyNumberFormat="1" applyFont="1" applyFill="1" applyAlignment="1" applyProtection="1">
      <alignment horizontal="center"/>
      <protection hidden="1"/>
    </xf>
    <xf numFmtId="164" fontId="2" fillId="24" borderId="0" xfId="0" applyNumberFormat="1" applyFont="1" applyFill="1" applyAlignment="1" applyProtection="1">
      <alignment horizontal="center"/>
      <protection hidden="1"/>
    </xf>
    <xf numFmtId="164" fontId="11" fillId="25" borderId="15" xfId="0" applyNumberFormat="1" applyFont="1" applyFill="1" applyBorder="1" applyAlignment="1" applyProtection="1">
      <alignment horizontal="center"/>
      <protection hidden="1"/>
    </xf>
    <xf numFmtId="164" fontId="12" fillId="25" borderId="16" xfId="0" applyNumberFormat="1" applyFont="1" applyFill="1" applyBorder="1" applyAlignment="1" applyProtection="1">
      <alignment/>
      <protection hidden="1"/>
    </xf>
    <xf numFmtId="164" fontId="12" fillId="25" borderId="17" xfId="0" applyNumberFormat="1" applyFont="1" applyFill="1" applyBorder="1" applyAlignment="1" applyProtection="1">
      <alignment/>
      <protection hidden="1"/>
    </xf>
    <xf numFmtId="164" fontId="11" fillId="26" borderId="15" xfId="0" applyNumberFormat="1" applyFont="1" applyFill="1" applyBorder="1" applyAlignment="1" applyProtection="1">
      <alignment horizontal="center"/>
      <protection hidden="1"/>
    </xf>
    <xf numFmtId="164" fontId="12" fillId="26" borderId="16" xfId="0" applyNumberFormat="1" applyFont="1" applyFill="1" applyBorder="1" applyAlignment="1" applyProtection="1">
      <alignment/>
      <protection hidden="1"/>
    </xf>
    <xf numFmtId="164" fontId="12" fillId="26" borderId="17" xfId="0" applyNumberFormat="1" applyFont="1" applyFill="1" applyBorder="1" applyAlignment="1" applyProtection="1">
      <alignment/>
      <protection hidden="1"/>
    </xf>
    <xf numFmtId="164" fontId="9" fillId="26" borderId="15" xfId="0" applyNumberFormat="1" applyFont="1" applyFill="1" applyBorder="1" applyAlignment="1" applyProtection="1">
      <alignment horizontal="center"/>
      <protection hidden="1" locked="0"/>
    </xf>
    <xf numFmtId="164" fontId="10" fillId="26" borderId="16" xfId="0" applyNumberFormat="1" applyFont="1" applyFill="1" applyBorder="1" applyAlignment="1" applyProtection="1">
      <alignment/>
      <protection hidden="1" locked="0"/>
    </xf>
    <xf numFmtId="164" fontId="10" fillId="26" borderId="17" xfId="0" applyNumberFormat="1" applyFont="1" applyFill="1" applyBorder="1" applyAlignment="1" applyProtection="1">
      <alignment/>
      <protection hidden="1" locked="0"/>
    </xf>
    <xf numFmtId="164" fontId="9" fillId="25" borderId="15" xfId="0" applyNumberFormat="1" applyFont="1" applyFill="1" applyBorder="1" applyAlignment="1" applyProtection="1">
      <alignment horizontal="center"/>
      <protection hidden="1" locked="0"/>
    </xf>
    <xf numFmtId="164" fontId="10" fillId="25" borderId="16" xfId="0" applyNumberFormat="1" applyFont="1" applyFill="1" applyBorder="1" applyAlignment="1" applyProtection="1">
      <alignment/>
      <protection hidden="1" locked="0"/>
    </xf>
    <xf numFmtId="164" fontId="10" fillId="25" borderId="17" xfId="0" applyNumberFormat="1" applyFont="1" applyFill="1" applyBorder="1" applyAlignment="1" applyProtection="1">
      <alignment/>
      <protection hidden="1" locked="0"/>
    </xf>
    <xf numFmtId="164" fontId="9" fillId="25" borderId="18" xfId="0" applyNumberFormat="1" applyFont="1" applyFill="1" applyBorder="1" applyAlignment="1" applyProtection="1">
      <alignment horizontal="center"/>
      <protection hidden="1" locked="0"/>
    </xf>
    <xf numFmtId="164" fontId="9" fillId="25" borderId="19" xfId="0" applyNumberFormat="1" applyFont="1" applyFill="1" applyBorder="1" applyAlignment="1" applyProtection="1">
      <alignment horizontal="center"/>
      <protection hidden="1" locked="0"/>
    </xf>
    <xf numFmtId="164" fontId="9" fillId="25" borderId="20" xfId="0" applyNumberFormat="1" applyFont="1" applyFill="1" applyBorder="1" applyAlignment="1" applyProtection="1">
      <alignment horizontal="center"/>
      <protection hidden="1" locked="0"/>
    </xf>
    <xf numFmtId="164" fontId="7" fillId="24" borderId="0" xfId="0" applyNumberFormat="1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/>
    </xf>
    <xf numFmtId="0" fontId="7" fillId="24" borderId="0" xfId="0" applyFont="1" applyFill="1" applyAlignment="1" applyProtection="1">
      <alignment horizontal="center" wrapText="1"/>
      <protection/>
    </xf>
    <xf numFmtId="164" fontId="8" fillId="24" borderId="0" xfId="0" applyNumberFormat="1" applyFont="1" applyFill="1" applyAlignment="1" applyProtection="1">
      <alignment horizontal="center"/>
      <protection hidden="1"/>
    </xf>
    <xf numFmtId="164" fontId="8" fillId="24" borderId="0" xfId="0" applyNumberFormat="1" applyFont="1" applyFill="1" applyAlignment="1" applyProtection="1">
      <alignment horizontal="center" vertic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11</xdr:row>
      <xdr:rowOff>66675</xdr:rowOff>
    </xdr:from>
    <xdr:to>
      <xdr:col>4</xdr:col>
      <xdr:colOff>47625</xdr:colOff>
      <xdr:row>19</xdr:row>
      <xdr:rowOff>104775</xdr:rowOff>
    </xdr:to>
    <xdr:pic>
      <xdr:nvPicPr>
        <xdr:cNvPr id="1" name="Sha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924050"/>
          <a:ext cx="1657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11</xdr:row>
      <xdr:rowOff>66675</xdr:rowOff>
    </xdr:from>
    <xdr:to>
      <xdr:col>9</xdr:col>
      <xdr:colOff>238125</xdr:colOff>
      <xdr:row>19</xdr:row>
      <xdr:rowOff>114300</xdr:rowOff>
    </xdr:to>
    <xdr:pic>
      <xdr:nvPicPr>
        <xdr:cNvPr id="2" name="Shap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1924050"/>
          <a:ext cx="19050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23</xdr:row>
      <xdr:rowOff>66675</xdr:rowOff>
    </xdr:from>
    <xdr:to>
      <xdr:col>4</xdr:col>
      <xdr:colOff>95250</xdr:colOff>
      <xdr:row>31</xdr:row>
      <xdr:rowOff>104775</xdr:rowOff>
    </xdr:to>
    <xdr:pic>
      <xdr:nvPicPr>
        <xdr:cNvPr id="3" name="Shap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3895725"/>
          <a:ext cx="17240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676275</xdr:colOff>
      <xdr:row>23</xdr:row>
      <xdr:rowOff>66675</xdr:rowOff>
    </xdr:from>
    <xdr:to>
      <xdr:col>9</xdr:col>
      <xdr:colOff>161925</xdr:colOff>
      <xdr:row>31</xdr:row>
      <xdr:rowOff>104775</xdr:rowOff>
    </xdr:to>
    <xdr:pic>
      <xdr:nvPicPr>
        <xdr:cNvPr id="4" name="Shap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43425" y="3895725"/>
          <a:ext cx="17716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35</xdr:row>
      <xdr:rowOff>57150</xdr:rowOff>
    </xdr:from>
    <xdr:to>
      <xdr:col>4</xdr:col>
      <xdr:colOff>171450</xdr:colOff>
      <xdr:row>43</xdr:row>
      <xdr:rowOff>85725</xdr:rowOff>
    </xdr:to>
    <xdr:pic>
      <xdr:nvPicPr>
        <xdr:cNvPr id="5" name="Shap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3450" y="5857875"/>
          <a:ext cx="17907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676275</xdr:colOff>
      <xdr:row>35</xdr:row>
      <xdr:rowOff>66675</xdr:rowOff>
    </xdr:from>
    <xdr:to>
      <xdr:col>9</xdr:col>
      <xdr:colOff>190500</xdr:colOff>
      <xdr:row>43</xdr:row>
      <xdr:rowOff>104775</xdr:rowOff>
    </xdr:to>
    <xdr:pic>
      <xdr:nvPicPr>
        <xdr:cNvPr id="6" name="Shap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43425" y="5867400"/>
          <a:ext cx="18002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47</xdr:row>
      <xdr:rowOff>66675</xdr:rowOff>
    </xdr:from>
    <xdr:to>
      <xdr:col>4</xdr:col>
      <xdr:colOff>66675</xdr:colOff>
      <xdr:row>55</xdr:row>
      <xdr:rowOff>57150</xdr:rowOff>
    </xdr:to>
    <xdr:pic>
      <xdr:nvPicPr>
        <xdr:cNvPr id="7" name="Shap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4875" y="7839075"/>
          <a:ext cx="1714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47</xdr:row>
      <xdr:rowOff>76200</xdr:rowOff>
    </xdr:from>
    <xdr:to>
      <xdr:col>9</xdr:col>
      <xdr:colOff>133350</xdr:colOff>
      <xdr:row>55</xdr:row>
      <xdr:rowOff>76200</xdr:rowOff>
    </xdr:to>
    <xdr:pic>
      <xdr:nvPicPr>
        <xdr:cNvPr id="8" name="Shap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62475" y="7848600"/>
          <a:ext cx="17240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59</xdr:row>
      <xdr:rowOff>57150</xdr:rowOff>
    </xdr:from>
    <xdr:to>
      <xdr:col>4</xdr:col>
      <xdr:colOff>123825</xdr:colOff>
      <xdr:row>67</xdr:row>
      <xdr:rowOff>114300</xdr:rowOff>
    </xdr:to>
    <xdr:pic>
      <xdr:nvPicPr>
        <xdr:cNvPr id="9" name="Shap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9801225"/>
          <a:ext cx="17716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71</xdr:row>
      <xdr:rowOff>76200</xdr:rowOff>
    </xdr:from>
    <xdr:to>
      <xdr:col>4</xdr:col>
      <xdr:colOff>28575</xdr:colOff>
      <xdr:row>79</xdr:row>
      <xdr:rowOff>85725</xdr:rowOff>
    </xdr:to>
    <xdr:pic>
      <xdr:nvPicPr>
        <xdr:cNvPr id="10" name="Shap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38225" y="11791950"/>
          <a:ext cx="15430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71</xdr:row>
      <xdr:rowOff>76200</xdr:rowOff>
    </xdr:from>
    <xdr:to>
      <xdr:col>9</xdr:col>
      <xdr:colOff>276225</xdr:colOff>
      <xdr:row>79</xdr:row>
      <xdr:rowOff>85725</xdr:rowOff>
    </xdr:to>
    <xdr:pic>
      <xdr:nvPicPr>
        <xdr:cNvPr id="11" name="Shap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29125" y="11791950"/>
          <a:ext cx="20002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83</xdr:row>
      <xdr:rowOff>76200</xdr:rowOff>
    </xdr:from>
    <xdr:to>
      <xdr:col>4</xdr:col>
      <xdr:colOff>228600</xdr:colOff>
      <xdr:row>91</xdr:row>
      <xdr:rowOff>76200</xdr:rowOff>
    </xdr:to>
    <xdr:pic>
      <xdr:nvPicPr>
        <xdr:cNvPr id="12" name="Shap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47725" y="13763625"/>
          <a:ext cx="19335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83</xdr:row>
      <xdr:rowOff>76200</xdr:rowOff>
    </xdr:from>
    <xdr:to>
      <xdr:col>9</xdr:col>
      <xdr:colOff>123825</xdr:colOff>
      <xdr:row>91</xdr:row>
      <xdr:rowOff>76200</xdr:rowOff>
    </xdr:to>
    <xdr:pic>
      <xdr:nvPicPr>
        <xdr:cNvPr id="13" name="Shap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33900" y="13763625"/>
          <a:ext cx="17430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685800</xdr:colOff>
      <xdr:row>95</xdr:row>
      <xdr:rowOff>76200</xdr:rowOff>
    </xdr:from>
    <xdr:to>
      <xdr:col>9</xdr:col>
      <xdr:colOff>66675</xdr:colOff>
      <xdr:row>103</xdr:row>
      <xdr:rowOff>66675</xdr:rowOff>
    </xdr:to>
    <xdr:pic>
      <xdr:nvPicPr>
        <xdr:cNvPr id="14" name="Shap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552950" y="15735300"/>
          <a:ext cx="1666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107</xdr:row>
      <xdr:rowOff>76200</xdr:rowOff>
    </xdr:from>
    <xdr:to>
      <xdr:col>4</xdr:col>
      <xdr:colOff>66675</xdr:colOff>
      <xdr:row>115</xdr:row>
      <xdr:rowOff>85725</xdr:rowOff>
    </xdr:to>
    <xdr:pic>
      <xdr:nvPicPr>
        <xdr:cNvPr id="15" name="Shape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95350" y="17706975"/>
          <a:ext cx="17240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714375</xdr:colOff>
      <xdr:row>107</xdr:row>
      <xdr:rowOff>66675</xdr:rowOff>
    </xdr:from>
    <xdr:to>
      <xdr:col>9</xdr:col>
      <xdr:colOff>76200</xdr:colOff>
      <xdr:row>115</xdr:row>
      <xdr:rowOff>66675</xdr:rowOff>
    </xdr:to>
    <xdr:pic>
      <xdr:nvPicPr>
        <xdr:cNvPr id="16" name="Shape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581525" y="17697450"/>
          <a:ext cx="16478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119</xdr:row>
      <xdr:rowOff>76200</xdr:rowOff>
    </xdr:from>
    <xdr:to>
      <xdr:col>4</xdr:col>
      <xdr:colOff>28575</xdr:colOff>
      <xdr:row>127</xdr:row>
      <xdr:rowOff>104775</xdr:rowOff>
    </xdr:to>
    <xdr:pic>
      <xdr:nvPicPr>
        <xdr:cNvPr id="17" name="Shape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81075" y="19678650"/>
          <a:ext cx="16002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676275</xdr:colOff>
      <xdr:row>119</xdr:row>
      <xdr:rowOff>85725</xdr:rowOff>
    </xdr:from>
    <xdr:to>
      <xdr:col>9</xdr:col>
      <xdr:colOff>85725</xdr:colOff>
      <xdr:row>127</xdr:row>
      <xdr:rowOff>76200</xdr:rowOff>
    </xdr:to>
    <xdr:pic>
      <xdr:nvPicPr>
        <xdr:cNvPr id="18" name="Shape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543425" y="19688175"/>
          <a:ext cx="16954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131</xdr:row>
      <xdr:rowOff>76200</xdr:rowOff>
    </xdr:from>
    <xdr:to>
      <xdr:col>3</xdr:col>
      <xdr:colOff>742950</xdr:colOff>
      <xdr:row>139</xdr:row>
      <xdr:rowOff>85725</xdr:rowOff>
    </xdr:to>
    <xdr:pic>
      <xdr:nvPicPr>
        <xdr:cNvPr id="19" name="Shape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81075" y="21650325"/>
          <a:ext cx="15525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179</xdr:row>
      <xdr:rowOff>76200</xdr:rowOff>
    </xdr:from>
    <xdr:to>
      <xdr:col>4</xdr:col>
      <xdr:colOff>76200</xdr:colOff>
      <xdr:row>187</xdr:row>
      <xdr:rowOff>104775</xdr:rowOff>
    </xdr:to>
    <xdr:pic>
      <xdr:nvPicPr>
        <xdr:cNvPr id="20" name="Shape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33450" y="29537025"/>
          <a:ext cx="16954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167</xdr:row>
      <xdr:rowOff>66675</xdr:rowOff>
    </xdr:from>
    <xdr:to>
      <xdr:col>4</xdr:col>
      <xdr:colOff>76200</xdr:colOff>
      <xdr:row>175</xdr:row>
      <xdr:rowOff>104775</xdr:rowOff>
    </xdr:to>
    <xdr:pic>
      <xdr:nvPicPr>
        <xdr:cNvPr id="21" name="Shape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85825" y="27555825"/>
          <a:ext cx="17430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</xdr:row>
      <xdr:rowOff>85725</xdr:rowOff>
    </xdr:from>
    <xdr:to>
      <xdr:col>9</xdr:col>
      <xdr:colOff>0</xdr:colOff>
      <xdr:row>187</xdr:row>
      <xdr:rowOff>57150</xdr:rowOff>
    </xdr:to>
    <xdr:pic>
      <xdr:nvPicPr>
        <xdr:cNvPr id="22" name="Shape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629150" y="29546550"/>
          <a:ext cx="15240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167</xdr:row>
      <xdr:rowOff>76200</xdr:rowOff>
    </xdr:from>
    <xdr:to>
      <xdr:col>9</xdr:col>
      <xdr:colOff>114300</xdr:colOff>
      <xdr:row>175</xdr:row>
      <xdr:rowOff>85725</xdr:rowOff>
    </xdr:to>
    <xdr:pic>
      <xdr:nvPicPr>
        <xdr:cNvPr id="23" name="Shape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533900" y="27565350"/>
          <a:ext cx="17335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676275</xdr:colOff>
      <xdr:row>155</xdr:row>
      <xdr:rowOff>76200</xdr:rowOff>
    </xdr:from>
    <xdr:to>
      <xdr:col>9</xdr:col>
      <xdr:colOff>123825</xdr:colOff>
      <xdr:row>163</xdr:row>
      <xdr:rowOff>85725</xdr:rowOff>
    </xdr:to>
    <xdr:pic>
      <xdr:nvPicPr>
        <xdr:cNvPr id="24" name="Shape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543425" y="25593675"/>
          <a:ext cx="17335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191</xdr:row>
      <xdr:rowOff>66675</xdr:rowOff>
    </xdr:from>
    <xdr:to>
      <xdr:col>4</xdr:col>
      <xdr:colOff>133350</xdr:colOff>
      <xdr:row>199</xdr:row>
      <xdr:rowOff>85725</xdr:rowOff>
    </xdr:to>
    <xdr:pic>
      <xdr:nvPicPr>
        <xdr:cNvPr id="25" name="Shape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76300" y="31499175"/>
          <a:ext cx="18097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191</xdr:row>
      <xdr:rowOff>76200</xdr:rowOff>
    </xdr:from>
    <xdr:to>
      <xdr:col>9</xdr:col>
      <xdr:colOff>19050</xdr:colOff>
      <xdr:row>199</xdr:row>
      <xdr:rowOff>76200</xdr:rowOff>
    </xdr:to>
    <xdr:pic>
      <xdr:nvPicPr>
        <xdr:cNvPr id="26" name="Shape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600575" y="31508700"/>
          <a:ext cx="15716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203</xdr:row>
      <xdr:rowOff>76200</xdr:rowOff>
    </xdr:from>
    <xdr:to>
      <xdr:col>4</xdr:col>
      <xdr:colOff>28575</xdr:colOff>
      <xdr:row>211</xdr:row>
      <xdr:rowOff>104775</xdr:rowOff>
    </xdr:to>
    <xdr:pic>
      <xdr:nvPicPr>
        <xdr:cNvPr id="27" name="Shape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00" y="33480375"/>
          <a:ext cx="16287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155</xdr:row>
      <xdr:rowOff>95250</xdr:rowOff>
    </xdr:from>
    <xdr:to>
      <xdr:col>4</xdr:col>
      <xdr:colOff>57150</xdr:colOff>
      <xdr:row>163</xdr:row>
      <xdr:rowOff>95250</xdr:rowOff>
    </xdr:to>
    <xdr:pic>
      <xdr:nvPicPr>
        <xdr:cNvPr id="28" name="Shape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71550" y="25612725"/>
          <a:ext cx="16383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143</xdr:row>
      <xdr:rowOff>66675</xdr:rowOff>
    </xdr:from>
    <xdr:to>
      <xdr:col>9</xdr:col>
      <xdr:colOff>38100</xdr:colOff>
      <xdr:row>151</xdr:row>
      <xdr:rowOff>76200</xdr:rowOff>
    </xdr:to>
    <xdr:pic>
      <xdr:nvPicPr>
        <xdr:cNvPr id="29" name="Shape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562475" y="23612475"/>
          <a:ext cx="16287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143</xdr:row>
      <xdr:rowOff>76200</xdr:rowOff>
    </xdr:from>
    <xdr:to>
      <xdr:col>4</xdr:col>
      <xdr:colOff>219075</xdr:colOff>
      <xdr:row>151</xdr:row>
      <xdr:rowOff>104775</xdr:rowOff>
    </xdr:to>
    <xdr:pic>
      <xdr:nvPicPr>
        <xdr:cNvPr id="30" name="Shap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00100" y="23622000"/>
          <a:ext cx="19716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131</xdr:row>
      <xdr:rowOff>76200</xdr:rowOff>
    </xdr:from>
    <xdr:to>
      <xdr:col>8</xdr:col>
      <xdr:colOff>733425</xdr:colOff>
      <xdr:row>139</xdr:row>
      <xdr:rowOff>85725</xdr:rowOff>
    </xdr:to>
    <xdr:pic>
      <xdr:nvPicPr>
        <xdr:cNvPr id="31" name="Shape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791075" y="21650325"/>
          <a:ext cx="13335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251</xdr:row>
      <xdr:rowOff>95250</xdr:rowOff>
    </xdr:from>
    <xdr:to>
      <xdr:col>4</xdr:col>
      <xdr:colOff>85725</xdr:colOff>
      <xdr:row>259</xdr:row>
      <xdr:rowOff>123825</xdr:rowOff>
    </xdr:to>
    <xdr:pic>
      <xdr:nvPicPr>
        <xdr:cNvPr id="32" name="Shape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914400" y="41386125"/>
          <a:ext cx="17240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299</xdr:row>
      <xdr:rowOff>95250</xdr:rowOff>
    </xdr:from>
    <xdr:to>
      <xdr:col>9</xdr:col>
      <xdr:colOff>171450</xdr:colOff>
      <xdr:row>307</xdr:row>
      <xdr:rowOff>133350</xdr:rowOff>
    </xdr:to>
    <xdr:pic>
      <xdr:nvPicPr>
        <xdr:cNvPr id="33" name="Shape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524375" y="49272825"/>
          <a:ext cx="18002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299</xdr:row>
      <xdr:rowOff>95250</xdr:rowOff>
    </xdr:from>
    <xdr:to>
      <xdr:col>4</xdr:col>
      <xdr:colOff>76200</xdr:colOff>
      <xdr:row>307</xdr:row>
      <xdr:rowOff>123825</xdr:rowOff>
    </xdr:to>
    <xdr:pic>
      <xdr:nvPicPr>
        <xdr:cNvPr id="34" name="Shape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847725" y="49272825"/>
          <a:ext cx="1781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287</xdr:row>
      <xdr:rowOff>95250</xdr:rowOff>
    </xdr:from>
    <xdr:to>
      <xdr:col>4</xdr:col>
      <xdr:colOff>123825</xdr:colOff>
      <xdr:row>295</xdr:row>
      <xdr:rowOff>104775</xdr:rowOff>
    </xdr:to>
    <xdr:pic>
      <xdr:nvPicPr>
        <xdr:cNvPr id="35" name="Shape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876300" y="47301150"/>
          <a:ext cx="18002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263</xdr:row>
      <xdr:rowOff>85725</xdr:rowOff>
    </xdr:from>
    <xdr:to>
      <xdr:col>4</xdr:col>
      <xdr:colOff>190500</xdr:colOff>
      <xdr:row>271</xdr:row>
      <xdr:rowOff>123825</xdr:rowOff>
    </xdr:to>
    <xdr:pic>
      <xdr:nvPicPr>
        <xdr:cNvPr id="36" name="Shape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838200" y="43348275"/>
          <a:ext cx="19050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275</xdr:row>
      <xdr:rowOff>95250</xdr:rowOff>
    </xdr:from>
    <xdr:to>
      <xdr:col>3</xdr:col>
      <xdr:colOff>657225</xdr:colOff>
      <xdr:row>283</xdr:row>
      <xdr:rowOff>133350</xdr:rowOff>
    </xdr:to>
    <xdr:pic>
      <xdr:nvPicPr>
        <xdr:cNvPr id="37" name="Shape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14425" y="45329475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752475</xdr:colOff>
      <xdr:row>263</xdr:row>
      <xdr:rowOff>85725</xdr:rowOff>
    </xdr:from>
    <xdr:to>
      <xdr:col>9</xdr:col>
      <xdr:colOff>104775</xdr:colOff>
      <xdr:row>271</xdr:row>
      <xdr:rowOff>133350</xdr:rowOff>
    </xdr:to>
    <xdr:pic>
      <xdr:nvPicPr>
        <xdr:cNvPr id="38" name="Shape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619625" y="43348275"/>
          <a:ext cx="16383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685800</xdr:colOff>
      <xdr:row>239</xdr:row>
      <xdr:rowOff>76200</xdr:rowOff>
    </xdr:from>
    <xdr:to>
      <xdr:col>9</xdr:col>
      <xdr:colOff>114300</xdr:colOff>
      <xdr:row>247</xdr:row>
      <xdr:rowOff>66675</xdr:rowOff>
    </xdr:to>
    <xdr:pic>
      <xdr:nvPicPr>
        <xdr:cNvPr id="39" name="Shape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552950" y="39395400"/>
          <a:ext cx="1714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685800</xdr:colOff>
      <xdr:row>251</xdr:row>
      <xdr:rowOff>95250</xdr:rowOff>
    </xdr:from>
    <xdr:to>
      <xdr:col>9</xdr:col>
      <xdr:colOff>180975</xdr:colOff>
      <xdr:row>259</xdr:row>
      <xdr:rowOff>104775</xdr:rowOff>
    </xdr:to>
    <xdr:pic>
      <xdr:nvPicPr>
        <xdr:cNvPr id="40" name="Shape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552950" y="41386125"/>
          <a:ext cx="17811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239</xdr:row>
      <xdr:rowOff>95250</xdr:rowOff>
    </xdr:from>
    <xdr:to>
      <xdr:col>4</xdr:col>
      <xdr:colOff>85725</xdr:colOff>
      <xdr:row>247</xdr:row>
      <xdr:rowOff>95250</xdr:rowOff>
    </xdr:to>
    <xdr:pic>
      <xdr:nvPicPr>
        <xdr:cNvPr id="41" name="Shape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14400" y="39414450"/>
          <a:ext cx="17240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676275</xdr:colOff>
      <xdr:row>227</xdr:row>
      <xdr:rowOff>76200</xdr:rowOff>
    </xdr:from>
    <xdr:to>
      <xdr:col>9</xdr:col>
      <xdr:colOff>76200</xdr:colOff>
      <xdr:row>235</xdr:row>
      <xdr:rowOff>57150</xdr:rowOff>
    </xdr:to>
    <xdr:pic>
      <xdr:nvPicPr>
        <xdr:cNvPr id="42" name="Shape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543425" y="37423725"/>
          <a:ext cx="16859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723900</xdr:colOff>
      <xdr:row>287</xdr:row>
      <xdr:rowOff>104775</xdr:rowOff>
    </xdr:from>
    <xdr:to>
      <xdr:col>9</xdr:col>
      <xdr:colOff>38100</xdr:colOff>
      <xdr:row>295</xdr:row>
      <xdr:rowOff>133350</xdr:rowOff>
    </xdr:to>
    <xdr:pic>
      <xdr:nvPicPr>
        <xdr:cNvPr id="43" name="Shape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591050" y="47310675"/>
          <a:ext cx="16002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676275</xdr:colOff>
      <xdr:row>275</xdr:row>
      <xdr:rowOff>104775</xdr:rowOff>
    </xdr:from>
    <xdr:to>
      <xdr:col>9</xdr:col>
      <xdr:colOff>142875</xdr:colOff>
      <xdr:row>283</xdr:row>
      <xdr:rowOff>133350</xdr:rowOff>
    </xdr:to>
    <xdr:pic>
      <xdr:nvPicPr>
        <xdr:cNvPr id="44" name="Shape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543425" y="45339000"/>
          <a:ext cx="17526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59</xdr:row>
      <xdr:rowOff>66675</xdr:rowOff>
    </xdr:from>
    <xdr:to>
      <xdr:col>9</xdr:col>
      <xdr:colOff>47625</xdr:colOff>
      <xdr:row>67</xdr:row>
      <xdr:rowOff>104775</xdr:rowOff>
    </xdr:to>
    <xdr:pic>
      <xdr:nvPicPr>
        <xdr:cNvPr id="45" name="Shape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448175" y="9810750"/>
          <a:ext cx="17526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215</xdr:row>
      <xdr:rowOff>95250</xdr:rowOff>
    </xdr:from>
    <xdr:to>
      <xdr:col>9</xdr:col>
      <xdr:colOff>28575</xdr:colOff>
      <xdr:row>223</xdr:row>
      <xdr:rowOff>57150</xdr:rowOff>
    </xdr:to>
    <xdr:pic>
      <xdr:nvPicPr>
        <xdr:cNvPr id="46" name="Shape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629150" y="35471100"/>
          <a:ext cx="15525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215</xdr:row>
      <xdr:rowOff>95250</xdr:rowOff>
    </xdr:from>
    <xdr:to>
      <xdr:col>4</xdr:col>
      <xdr:colOff>133350</xdr:colOff>
      <xdr:row>223</xdr:row>
      <xdr:rowOff>66675</xdr:rowOff>
    </xdr:to>
    <xdr:pic>
      <xdr:nvPicPr>
        <xdr:cNvPr id="47" name="Shape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981075" y="35471100"/>
          <a:ext cx="17049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647700</xdr:colOff>
      <xdr:row>203</xdr:row>
      <xdr:rowOff>95250</xdr:rowOff>
    </xdr:from>
    <xdr:to>
      <xdr:col>9</xdr:col>
      <xdr:colOff>85725</xdr:colOff>
      <xdr:row>211</xdr:row>
      <xdr:rowOff>76200</xdr:rowOff>
    </xdr:to>
    <xdr:pic>
      <xdr:nvPicPr>
        <xdr:cNvPr id="48" name="Shape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514850" y="33499425"/>
          <a:ext cx="1724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227</xdr:row>
      <xdr:rowOff>85725</xdr:rowOff>
    </xdr:from>
    <xdr:to>
      <xdr:col>4</xdr:col>
      <xdr:colOff>171450</xdr:colOff>
      <xdr:row>235</xdr:row>
      <xdr:rowOff>95250</xdr:rowOff>
    </xdr:to>
    <xdr:pic>
      <xdr:nvPicPr>
        <xdr:cNvPr id="49" name="Shape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876300" y="37433250"/>
          <a:ext cx="1847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347</xdr:row>
      <xdr:rowOff>95250</xdr:rowOff>
    </xdr:from>
    <xdr:to>
      <xdr:col>9</xdr:col>
      <xdr:colOff>171450</xdr:colOff>
      <xdr:row>355</xdr:row>
      <xdr:rowOff>142875</xdr:rowOff>
    </xdr:to>
    <xdr:pic>
      <xdr:nvPicPr>
        <xdr:cNvPr id="50" name="Shape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467225" y="57159525"/>
          <a:ext cx="18573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359</xdr:row>
      <xdr:rowOff>85725</xdr:rowOff>
    </xdr:from>
    <xdr:to>
      <xdr:col>3</xdr:col>
      <xdr:colOff>742950</xdr:colOff>
      <xdr:row>367</xdr:row>
      <xdr:rowOff>142875</xdr:rowOff>
    </xdr:to>
    <xdr:pic>
      <xdr:nvPicPr>
        <xdr:cNvPr id="51" name="Shape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895350" y="59121675"/>
          <a:ext cx="16383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335</xdr:row>
      <xdr:rowOff>76200</xdr:rowOff>
    </xdr:from>
    <xdr:to>
      <xdr:col>4</xdr:col>
      <xdr:colOff>219075</xdr:colOff>
      <xdr:row>343</xdr:row>
      <xdr:rowOff>142875</xdr:rowOff>
    </xdr:to>
    <xdr:pic>
      <xdr:nvPicPr>
        <xdr:cNvPr id="52" name="Shape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733425" y="55168800"/>
          <a:ext cx="20383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335</xdr:row>
      <xdr:rowOff>76200</xdr:rowOff>
    </xdr:from>
    <xdr:to>
      <xdr:col>8</xdr:col>
      <xdr:colOff>695325</xdr:colOff>
      <xdr:row>343</xdr:row>
      <xdr:rowOff>133350</xdr:rowOff>
    </xdr:to>
    <xdr:pic>
      <xdr:nvPicPr>
        <xdr:cNvPr id="53" name="Shape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686300" y="55168800"/>
          <a:ext cx="1400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323</xdr:row>
      <xdr:rowOff>76200</xdr:rowOff>
    </xdr:from>
    <xdr:to>
      <xdr:col>9</xdr:col>
      <xdr:colOff>114300</xdr:colOff>
      <xdr:row>331</xdr:row>
      <xdr:rowOff>152400</xdr:rowOff>
    </xdr:to>
    <xdr:pic>
      <xdr:nvPicPr>
        <xdr:cNvPr id="54" name="Shape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495800" y="53197125"/>
          <a:ext cx="17716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323</xdr:row>
      <xdr:rowOff>76200</xdr:rowOff>
    </xdr:from>
    <xdr:to>
      <xdr:col>4</xdr:col>
      <xdr:colOff>123825</xdr:colOff>
      <xdr:row>332</xdr:row>
      <xdr:rowOff>0</xdr:rowOff>
    </xdr:to>
    <xdr:pic>
      <xdr:nvPicPr>
        <xdr:cNvPr id="55" name="Shape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800100" y="53197125"/>
          <a:ext cx="18764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347</xdr:row>
      <xdr:rowOff>85725</xdr:rowOff>
    </xdr:from>
    <xdr:to>
      <xdr:col>4</xdr:col>
      <xdr:colOff>123825</xdr:colOff>
      <xdr:row>355</xdr:row>
      <xdr:rowOff>123825</xdr:rowOff>
    </xdr:to>
    <xdr:pic>
      <xdr:nvPicPr>
        <xdr:cNvPr id="56" name="Shape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828675" y="57150000"/>
          <a:ext cx="18478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311</xdr:row>
      <xdr:rowOff>85725</xdr:rowOff>
    </xdr:from>
    <xdr:to>
      <xdr:col>9</xdr:col>
      <xdr:colOff>190500</xdr:colOff>
      <xdr:row>319</xdr:row>
      <xdr:rowOff>142875</xdr:rowOff>
    </xdr:to>
    <xdr:pic>
      <xdr:nvPicPr>
        <xdr:cNvPr id="57" name="Shape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486275" y="51234975"/>
          <a:ext cx="18573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311</xdr:row>
      <xdr:rowOff>114300</xdr:rowOff>
    </xdr:from>
    <xdr:to>
      <xdr:col>4</xdr:col>
      <xdr:colOff>171450</xdr:colOff>
      <xdr:row>319</xdr:row>
      <xdr:rowOff>152400</xdr:rowOff>
    </xdr:to>
    <xdr:pic>
      <xdr:nvPicPr>
        <xdr:cNvPr id="58" name="Shape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866775" y="51263550"/>
          <a:ext cx="18573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407</xdr:row>
      <xdr:rowOff>95250</xdr:rowOff>
    </xdr:from>
    <xdr:to>
      <xdr:col>4</xdr:col>
      <xdr:colOff>114300</xdr:colOff>
      <xdr:row>415</xdr:row>
      <xdr:rowOff>152400</xdr:rowOff>
    </xdr:to>
    <xdr:pic>
      <xdr:nvPicPr>
        <xdr:cNvPr id="59" name="Shape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895350" y="67017900"/>
          <a:ext cx="17716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431</xdr:row>
      <xdr:rowOff>66675</xdr:rowOff>
    </xdr:from>
    <xdr:to>
      <xdr:col>4</xdr:col>
      <xdr:colOff>142875</xdr:colOff>
      <xdr:row>440</xdr:row>
      <xdr:rowOff>0</xdr:rowOff>
    </xdr:to>
    <xdr:pic>
      <xdr:nvPicPr>
        <xdr:cNvPr id="60" name="Shape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819150" y="70932675"/>
          <a:ext cx="18764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647700</xdr:colOff>
      <xdr:row>419</xdr:row>
      <xdr:rowOff>76200</xdr:rowOff>
    </xdr:from>
    <xdr:to>
      <xdr:col>9</xdr:col>
      <xdr:colOff>133350</xdr:colOff>
      <xdr:row>427</xdr:row>
      <xdr:rowOff>152400</xdr:rowOff>
    </xdr:to>
    <xdr:pic>
      <xdr:nvPicPr>
        <xdr:cNvPr id="61" name="Shape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514850" y="68970525"/>
          <a:ext cx="17716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419</xdr:row>
      <xdr:rowOff>76200</xdr:rowOff>
    </xdr:from>
    <xdr:to>
      <xdr:col>4</xdr:col>
      <xdr:colOff>114300</xdr:colOff>
      <xdr:row>427</xdr:row>
      <xdr:rowOff>152400</xdr:rowOff>
    </xdr:to>
    <xdr:pic>
      <xdr:nvPicPr>
        <xdr:cNvPr id="62" name="Shape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885825" y="68970525"/>
          <a:ext cx="1781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647700</xdr:colOff>
      <xdr:row>407</xdr:row>
      <xdr:rowOff>85725</xdr:rowOff>
    </xdr:from>
    <xdr:to>
      <xdr:col>9</xdr:col>
      <xdr:colOff>180975</xdr:colOff>
      <xdr:row>415</xdr:row>
      <xdr:rowOff>142875</xdr:rowOff>
    </xdr:to>
    <xdr:pic>
      <xdr:nvPicPr>
        <xdr:cNvPr id="63" name="Shape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514850" y="67008375"/>
          <a:ext cx="18192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395</xdr:row>
      <xdr:rowOff>85725</xdr:rowOff>
    </xdr:from>
    <xdr:to>
      <xdr:col>9</xdr:col>
      <xdr:colOff>171450</xdr:colOff>
      <xdr:row>403</xdr:row>
      <xdr:rowOff>142875</xdr:rowOff>
    </xdr:to>
    <xdr:pic>
      <xdr:nvPicPr>
        <xdr:cNvPr id="64" name="Shape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457700" y="65036700"/>
          <a:ext cx="18669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395</xdr:row>
      <xdr:rowOff>85725</xdr:rowOff>
    </xdr:from>
    <xdr:to>
      <xdr:col>4</xdr:col>
      <xdr:colOff>95250</xdr:colOff>
      <xdr:row>403</xdr:row>
      <xdr:rowOff>133350</xdr:rowOff>
    </xdr:to>
    <xdr:pic>
      <xdr:nvPicPr>
        <xdr:cNvPr id="65" name="Shape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857250" y="65036700"/>
          <a:ext cx="1790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359</xdr:row>
      <xdr:rowOff>95250</xdr:rowOff>
    </xdr:from>
    <xdr:to>
      <xdr:col>9</xdr:col>
      <xdr:colOff>190500</xdr:colOff>
      <xdr:row>367</xdr:row>
      <xdr:rowOff>123825</xdr:rowOff>
    </xdr:to>
    <xdr:pic>
      <xdr:nvPicPr>
        <xdr:cNvPr id="66" name="Shape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486275" y="59131200"/>
          <a:ext cx="18573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383</xdr:row>
      <xdr:rowOff>104775</xdr:rowOff>
    </xdr:from>
    <xdr:to>
      <xdr:col>4</xdr:col>
      <xdr:colOff>95250</xdr:colOff>
      <xdr:row>391</xdr:row>
      <xdr:rowOff>123825</xdr:rowOff>
    </xdr:to>
    <xdr:pic>
      <xdr:nvPicPr>
        <xdr:cNvPr id="67" name="Shape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847725" y="63084075"/>
          <a:ext cx="18002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383</xdr:row>
      <xdr:rowOff>85725</xdr:rowOff>
    </xdr:from>
    <xdr:to>
      <xdr:col>9</xdr:col>
      <xdr:colOff>171450</xdr:colOff>
      <xdr:row>391</xdr:row>
      <xdr:rowOff>123825</xdr:rowOff>
    </xdr:to>
    <xdr:pic>
      <xdr:nvPicPr>
        <xdr:cNvPr id="68" name="Shape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476750" y="63065025"/>
          <a:ext cx="18478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371</xdr:row>
      <xdr:rowOff>76200</xdr:rowOff>
    </xdr:from>
    <xdr:to>
      <xdr:col>9</xdr:col>
      <xdr:colOff>123825</xdr:colOff>
      <xdr:row>379</xdr:row>
      <xdr:rowOff>152400</xdr:rowOff>
    </xdr:to>
    <xdr:pic>
      <xdr:nvPicPr>
        <xdr:cNvPr id="69" name="Shape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562475" y="61083825"/>
          <a:ext cx="17145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371</xdr:row>
      <xdr:rowOff>85725</xdr:rowOff>
    </xdr:from>
    <xdr:to>
      <xdr:col>4</xdr:col>
      <xdr:colOff>219075</xdr:colOff>
      <xdr:row>379</xdr:row>
      <xdr:rowOff>142875</xdr:rowOff>
    </xdr:to>
    <xdr:pic>
      <xdr:nvPicPr>
        <xdr:cNvPr id="70" name="Shape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742950" y="61093350"/>
          <a:ext cx="20288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467</xdr:row>
      <xdr:rowOff>76200</xdr:rowOff>
    </xdr:from>
    <xdr:to>
      <xdr:col>4</xdr:col>
      <xdr:colOff>190500</xdr:colOff>
      <xdr:row>476</xdr:row>
      <xdr:rowOff>0</xdr:rowOff>
    </xdr:to>
    <xdr:pic>
      <xdr:nvPicPr>
        <xdr:cNvPr id="71" name="Shape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857250" y="76857225"/>
          <a:ext cx="18859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479</xdr:row>
      <xdr:rowOff>76200</xdr:rowOff>
    </xdr:from>
    <xdr:to>
      <xdr:col>4</xdr:col>
      <xdr:colOff>228600</xdr:colOff>
      <xdr:row>487</xdr:row>
      <xdr:rowOff>142875</xdr:rowOff>
    </xdr:to>
    <xdr:pic>
      <xdr:nvPicPr>
        <xdr:cNvPr id="72" name="Shape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762000" y="78828900"/>
          <a:ext cx="20193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455</xdr:row>
      <xdr:rowOff>104775</xdr:rowOff>
    </xdr:from>
    <xdr:to>
      <xdr:col>9</xdr:col>
      <xdr:colOff>161925</xdr:colOff>
      <xdr:row>463</xdr:row>
      <xdr:rowOff>133350</xdr:rowOff>
    </xdr:to>
    <xdr:pic>
      <xdr:nvPicPr>
        <xdr:cNvPr id="73" name="Shape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533900" y="74914125"/>
          <a:ext cx="1781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455</xdr:row>
      <xdr:rowOff>85725</xdr:rowOff>
    </xdr:from>
    <xdr:to>
      <xdr:col>4</xdr:col>
      <xdr:colOff>28575</xdr:colOff>
      <xdr:row>463</xdr:row>
      <xdr:rowOff>133350</xdr:rowOff>
    </xdr:to>
    <xdr:pic>
      <xdr:nvPicPr>
        <xdr:cNvPr id="74" name="Shape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933450" y="74895075"/>
          <a:ext cx="16478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467</xdr:row>
      <xdr:rowOff>95250</xdr:rowOff>
    </xdr:from>
    <xdr:to>
      <xdr:col>9</xdr:col>
      <xdr:colOff>142875</xdr:colOff>
      <xdr:row>475</xdr:row>
      <xdr:rowOff>123825</xdr:rowOff>
    </xdr:to>
    <xdr:pic>
      <xdr:nvPicPr>
        <xdr:cNvPr id="75" name="Shape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486275" y="76876275"/>
          <a:ext cx="18097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503</xdr:row>
      <xdr:rowOff>104775</xdr:rowOff>
    </xdr:from>
    <xdr:to>
      <xdr:col>9</xdr:col>
      <xdr:colOff>180975</xdr:colOff>
      <xdr:row>511</xdr:row>
      <xdr:rowOff>123825</xdr:rowOff>
    </xdr:to>
    <xdr:pic>
      <xdr:nvPicPr>
        <xdr:cNvPr id="76" name="Shape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476750" y="82800825"/>
          <a:ext cx="1857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443</xdr:row>
      <xdr:rowOff>76200</xdr:rowOff>
    </xdr:from>
    <xdr:to>
      <xdr:col>9</xdr:col>
      <xdr:colOff>190500</xdr:colOff>
      <xdr:row>451</xdr:row>
      <xdr:rowOff>142875</xdr:rowOff>
    </xdr:to>
    <xdr:pic>
      <xdr:nvPicPr>
        <xdr:cNvPr id="77" name="Shape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448175" y="72913875"/>
          <a:ext cx="18954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431</xdr:row>
      <xdr:rowOff>76200</xdr:rowOff>
    </xdr:from>
    <xdr:to>
      <xdr:col>9</xdr:col>
      <xdr:colOff>123825</xdr:colOff>
      <xdr:row>439</xdr:row>
      <xdr:rowOff>142875</xdr:rowOff>
    </xdr:to>
    <xdr:pic>
      <xdr:nvPicPr>
        <xdr:cNvPr id="78" name="Shape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486275" y="70942200"/>
          <a:ext cx="17907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527</xdr:row>
      <xdr:rowOff>95250</xdr:rowOff>
    </xdr:from>
    <xdr:to>
      <xdr:col>4</xdr:col>
      <xdr:colOff>133350</xdr:colOff>
      <xdr:row>535</xdr:row>
      <xdr:rowOff>123825</xdr:rowOff>
    </xdr:to>
    <xdr:pic>
      <xdr:nvPicPr>
        <xdr:cNvPr id="79" name="Shape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885825" y="86734650"/>
          <a:ext cx="18002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599</xdr:row>
      <xdr:rowOff>85725</xdr:rowOff>
    </xdr:from>
    <xdr:to>
      <xdr:col>4</xdr:col>
      <xdr:colOff>171450</xdr:colOff>
      <xdr:row>607</xdr:row>
      <xdr:rowOff>123825</xdr:rowOff>
    </xdr:to>
    <xdr:pic>
      <xdr:nvPicPr>
        <xdr:cNvPr id="80" name="Shape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847725" y="98555175"/>
          <a:ext cx="18764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539</xdr:row>
      <xdr:rowOff>76200</xdr:rowOff>
    </xdr:from>
    <xdr:to>
      <xdr:col>4</xdr:col>
      <xdr:colOff>123825</xdr:colOff>
      <xdr:row>548</xdr:row>
      <xdr:rowOff>0</xdr:rowOff>
    </xdr:to>
    <xdr:pic>
      <xdr:nvPicPr>
        <xdr:cNvPr id="81" name="Shape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942975" y="88687275"/>
          <a:ext cx="17335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685800</xdr:colOff>
      <xdr:row>563</xdr:row>
      <xdr:rowOff>95250</xdr:rowOff>
    </xdr:from>
    <xdr:to>
      <xdr:col>9</xdr:col>
      <xdr:colOff>142875</xdr:colOff>
      <xdr:row>571</xdr:row>
      <xdr:rowOff>123825</xdr:rowOff>
    </xdr:to>
    <xdr:pic>
      <xdr:nvPicPr>
        <xdr:cNvPr id="82" name="Shape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552950" y="92649675"/>
          <a:ext cx="17430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551</xdr:row>
      <xdr:rowOff>66675</xdr:rowOff>
    </xdr:from>
    <xdr:to>
      <xdr:col>9</xdr:col>
      <xdr:colOff>123825</xdr:colOff>
      <xdr:row>559</xdr:row>
      <xdr:rowOff>133350</xdr:rowOff>
    </xdr:to>
    <xdr:pic>
      <xdr:nvPicPr>
        <xdr:cNvPr id="83" name="Shape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524375" y="90649425"/>
          <a:ext cx="17526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539</xdr:row>
      <xdr:rowOff>104775</xdr:rowOff>
    </xdr:from>
    <xdr:to>
      <xdr:col>9</xdr:col>
      <xdr:colOff>219075</xdr:colOff>
      <xdr:row>547</xdr:row>
      <xdr:rowOff>133350</xdr:rowOff>
    </xdr:to>
    <xdr:pic>
      <xdr:nvPicPr>
        <xdr:cNvPr id="84" name="Shape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533900" y="88715850"/>
          <a:ext cx="18383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587</xdr:row>
      <xdr:rowOff>104775</xdr:rowOff>
    </xdr:from>
    <xdr:to>
      <xdr:col>9</xdr:col>
      <xdr:colOff>257175</xdr:colOff>
      <xdr:row>595</xdr:row>
      <xdr:rowOff>152400</xdr:rowOff>
    </xdr:to>
    <xdr:pic>
      <xdr:nvPicPr>
        <xdr:cNvPr id="85" name="Shape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410075" y="96602550"/>
          <a:ext cx="2000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575</xdr:row>
      <xdr:rowOff>114300</xdr:rowOff>
    </xdr:from>
    <xdr:to>
      <xdr:col>4</xdr:col>
      <xdr:colOff>219075</xdr:colOff>
      <xdr:row>583</xdr:row>
      <xdr:rowOff>104775</xdr:rowOff>
    </xdr:to>
    <xdr:pic>
      <xdr:nvPicPr>
        <xdr:cNvPr id="86" name="Shape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809625" y="94640400"/>
          <a:ext cx="19621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676275</xdr:colOff>
      <xdr:row>599</xdr:row>
      <xdr:rowOff>85725</xdr:rowOff>
    </xdr:from>
    <xdr:to>
      <xdr:col>9</xdr:col>
      <xdr:colOff>161925</xdr:colOff>
      <xdr:row>607</xdr:row>
      <xdr:rowOff>133350</xdr:rowOff>
    </xdr:to>
    <xdr:pic>
      <xdr:nvPicPr>
        <xdr:cNvPr id="87" name="Shape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543425" y="98555175"/>
          <a:ext cx="17716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587</xdr:row>
      <xdr:rowOff>95250</xdr:rowOff>
    </xdr:from>
    <xdr:to>
      <xdr:col>4</xdr:col>
      <xdr:colOff>171450</xdr:colOff>
      <xdr:row>595</xdr:row>
      <xdr:rowOff>152400</xdr:rowOff>
    </xdr:to>
    <xdr:pic>
      <xdr:nvPicPr>
        <xdr:cNvPr id="88" name="Shape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914400" y="96593025"/>
          <a:ext cx="18097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551</xdr:row>
      <xdr:rowOff>85725</xdr:rowOff>
    </xdr:from>
    <xdr:to>
      <xdr:col>4</xdr:col>
      <xdr:colOff>76200</xdr:colOff>
      <xdr:row>559</xdr:row>
      <xdr:rowOff>133350</xdr:rowOff>
    </xdr:to>
    <xdr:pic>
      <xdr:nvPicPr>
        <xdr:cNvPr id="89" name="Shape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009650" y="90668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527</xdr:row>
      <xdr:rowOff>104775</xdr:rowOff>
    </xdr:from>
    <xdr:to>
      <xdr:col>9</xdr:col>
      <xdr:colOff>76200</xdr:colOff>
      <xdr:row>535</xdr:row>
      <xdr:rowOff>123825</xdr:rowOff>
    </xdr:to>
    <xdr:pic>
      <xdr:nvPicPr>
        <xdr:cNvPr id="90" name="Shape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600575" y="86744175"/>
          <a:ext cx="16287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575</xdr:row>
      <xdr:rowOff>85725</xdr:rowOff>
    </xdr:from>
    <xdr:to>
      <xdr:col>9</xdr:col>
      <xdr:colOff>161925</xdr:colOff>
      <xdr:row>583</xdr:row>
      <xdr:rowOff>133350</xdr:rowOff>
    </xdr:to>
    <xdr:pic>
      <xdr:nvPicPr>
        <xdr:cNvPr id="91" name="Shape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533900" y="94611825"/>
          <a:ext cx="17811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563</xdr:row>
      <xdr:rowOff>114300</xdr:rowOff>
    </xdr:from>
    <xdr:to>
      <xdr:col>4</xdr:col>
      <xdr:colOff>238125</xdr:colOff>
      <xdr:row>571</xdr:row>
      <xdr:rowOff>142875</xdr:rowOff>
    </xdr:to>
    <xdr:pic>
      <xdr:nvPicPr>
        <xdr:cNvPr id="92" name="Shape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819150" y="92668725"/>
          <a:ext cx="19716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443</xdr:row>
      <xdr:rowOff>76200</xdr:rowOff>
    </xdr:from>
    <xdr:to>
      <xdr:col>4</xdr:col>
      <xdr:colOff>85725</xdr:colOff>
      <xdr:row>452</xdr:row>
      <xdr:rowOff>0</xdr:rowOff>
    </xdr:to>
    <xdr:pic>
      <xdr:nvPicPr>
        <xdr:cNvPr id="93" name="Shape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847725" y="72913875"/>
          <a:ext cx="17907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503</xdr:row>
      <xdr:rowOff>76200</xdr:rowOff>
    </xdr:from>
    <xdr:to>
      <xdr:col>4</xdr:col>
      <xdr:colOff>76200</xdr:colOff>
      <xdr:row>511</xdr:row>
      <xdr:rowOff>142875</xdr:rowOff>
    </xdr:to>
    <xdr:pic>
      <xdr:nvPicPr>
        <xdr:cNvPr id="94" name="Shape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962025" y="82772250"/>
          <a:ext cx="16668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515</xdr:row>
      <xdr:rowOff>104775</xdr:rowOff>
    </xdr:from>
    <xdr:to>
      <xdr:col>4</xdr:col>
      <xdr:colOff>285750</xdr:colOff>
      <xdr:row>523</xdr:row>
      <xdr:rowOff>133350</xdr:rowOff>
    </xdr:to>
    <xdr:pic>
      <xdr:nvPicPr>
        <xdr:cNvPr id="95" name="Shape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790575" y="84772500"/>
          <a:ext cx="20478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723900</xdr:colOff>
      <xdr:row>491</xdr:row>
      <xdr:rowOff>85725</xdr:rowOff>
    </xdr:from>
    <xdr:to>
      <xdr:col>9</xdr:col>
      <xdr:colOff>66675</xdr:colOff>
      <xdr:row>499</xdr:row>
      <xdr:rowOff>142875</xdr:rowOff>
    </xdr:to>
    <xdr:pic>
      <xdr:nvPicPr>
        <xdr:cNvPr id="96" name="Shape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4591050" y="80810100"/>
          <a:ext cx="1628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479</xdr:row>
      <xdr:rowOff>85725</xdr:rowOff>
    </xdr:from>
    <xdr:to>
      <xdr:col>9</xdr:col>
      <xdr:colOff>133350</xdr:colOff>
      <xdr:row>487</xdr:row>
      <xdr:rowOff>123825</xdr:rowOff>
    </xdr:to>
    <xdr:pic>
      <xdr:nvPicPr>
        <xdr:cNvPr id="97" name="Shape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4524375" y="78838425"/>
          <a:ext cx="17621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515</xdr:row>
      <xdr:rowOff>95250</xdr:rowOff>
    </xdr:from>
    <xdr:to>
      <xdr:col>9</xdr:col>
      <xdr:colOff>180975</xdr:colOff>
      <xdr:row>523</xdr:row>
      <xdr:rowOff>123825</xdr:rowOff>
    </xdr:to>
    <xdr:pic>
      <xdr:nvPicPr>
        <xdr:cNvPr id="98" name="Shape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4562475" y="84762975"/>
          <a:ext cx="17716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491</xdr:row>
      <xdr:rowOff>85725</xdr:rowOff>
    </xdr:from>
    <xdr:to>
      <xdr:col>4</xdr:col>
      <xdr:colOff>95250</xdr:colOff>
      <xdr:row>499</xdr:row>
      <xdr:rowOff>133350</xdr:rowOff>
    </xdr:to>
    <xdr:pic>
      <xdr:nvPicPr>
        <xdr:cNvPr id="99" name="Shape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838200" y="80810100"/>
          <a:ext cx="18097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95</xdr:row>
      <xdr:rowOff>66675</xdr:rowOff>
    </xdr:from>
    <xdr:to>
      <xdr:col>4</xdr:col>
      <xdr:colOff>85725</xdr:colOff>
      <xdr:row>103</xdr:row>
      <xdr:rowOff>104775</xdr:rowOff>
    </xdr:to>
    <xdr:pic>
      <xdr:nvPicPr>
        <xdr:cNvPr id="100" name="Shape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962025" y="15725775"/>
          <a:ext cx="16764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407</xdr:row>
      <xdr:rowOff>95250</xdr:rowOff>
    </xdr:from>
    <xdr:to>
      <xdr:col>4</xdr:col>
      <xdr:colOff>114300</xdr:colOff>
      <xdr:row>415</xdr:row>
      <xdr:rowOff>152400</xdr:rowOff>
    </xdr:to>
    <xdr:pic>
      <xdr:nvPicPr>
        <xdr:cNvPr id="101" name="Shape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895350" y="67017900"/>
          <a:ext cx="17716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431</xdr:row>
      <xdr:rowOff>66675</xdr:rowOff>
    </xdr:from>
    <xdr:to>
      <xdr:col>4</xdr:col>
      <xdr:colOff>142875</xdr:colOff>
      <xdr:row>440</xdr:row>
      <xdr:rowOff>0</xdr:rowOff>
    </xdr:to>
    <xdr:pic>
      <xdr:nvPicPr>
        <xdr:cNvPr id="102" name="Shape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819150" y="70932675"/>
          <a:ext cx="18764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647700</xdr:colOff>
      <xdr:row>419</xdr:row>
      <xdr:rowOff>76200</xdr:rowOff>
    </xdr:from>
    <xdr:to>
      <xdr:col>9</xdr:col>
      <xdr:colOff>133350</xdr:colOff>
      <xdr:row>427</xdr:row>
      <xdr:rowOff>152400</xdr:rowOff>
    </xdr:to>
    <xdr:pic>
      <xdr:nvPicPr>
        <xdr:cNvPr id="103" name="Shape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514850" y="68970525"/>
          <a:ext cx="17716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419</xdr:row>
      <xdr:rowOff>76200</xdr:rowOff>
    </xdr:from>
    <xdr:to>
      <xdr:col>4</xdr:col>
      <xdr:colOff>114300</xdr:colOff>
      <xdr:row>427</xdr:row>
      <xdr:rowOff>152400</xdr:rowOff>
    </xdr:to>
    <xdr:pic>
      <xdr:nvPicPr>
        <xdr:cNvPr id="104" name="Shape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885825" y="68970525"/>
          <a:ext cx="1781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647700</xdr:colOff>
      <xdr:row>407</xdr:row>
      <xdr:rowOff>85725</xdr:rowOff>
    </xdr:from>
    <xdr:to>
      <xdr:col>9</xdr:col>
      <xdr:colOff>180975</xdr:colOff>
      <xdr:row>415</xdr:row>
      <xdr:rowOff>142875</xdr:rowOff>
    </xdr:to>
    <xdr:pic>
      <xdr:nvPicPr>
        <xdr:cNvPr id="105" name="Shape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514850" y="67008375"/>
          <a:ext cx="18192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395</xdr:row>
      <xdr:rowOff>85725</xdr:rowOff>
    </xdr:from>
    <xdr:to>
      <xdr:col>9</xdr:col>
      <xdr:colOff>171450</xdr:colOff>
      <xdr:row>403</xdr:row>
      <xdr:rowOff>142875</xdr:rowOff>
    </xdr:to>
    <xdr:pic>
      <xdr:nvPicPr>
        <xdr:cNvPr id="106" name="Shape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457700" y="65036700"/>
          <a:ext cx="18669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395</xdr:row>
      <xdr:rowOff>85725</xdr:rowOff>
    </xdr:from>
    <xdr:to>
      <xdr:col>4</xdr:col>
      <xdr:colOff>95250</xdr:colOff>
      <xdr:row>403</xdr:row>
      <xdr:rowOff>133350</xdr:rowOff>
    </xdr:to>
    <xdr:pic>
      <xdr:nvPicPr>
        <xdr:cNvPr id="107" name="Shape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857250" y="65036700"/>
          <a:ext cx="1790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383</xdr:row>
      <xdr:rowOff>104775</xdr:rowOff>
    </xdr:from>
    <xdr:to>
      <xdr:col>4</xdr:col>
      <xdr:colOff>95250</xdr:colOff>
      <xdr:row>391</xdr:row>
      <xdr:rowOff>123825</xdr:rowOff>
    </xdr:to>
    <xdr:pic>
      <xdr:nvPicPr>
        <xdr:cNvPr id="108" name="Shape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847725" y="63084075"/>
          <a:ext cx="18002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383</xdr:row>
      <xdr:rowOff>85725</xdr:rowOff>
    </xdr:from>
    <xdr:to>
      <xdr:col>9</xdr:col>
      <xdr:colOff>171450</xdr:colOff>
      <xdr:row>391</xdr:row>
      <xdr:rowOff>123825</xdr:rowOff>
    </xdr:to>
    <xdr:pic>
      <xdr:nvPicPr>
        <xdr:cNvPr id="109" name="Shape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476750" y="63065025"/>
          <a:ext cx="18478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371</xdr:row>
      <xdr:rowOff>76200</xdr:rowOff>
    </xdr:from>
    <xdr:to>
      <xdr:col>9</xdr:col>
      <xdr:colOff>123825</xdr:colOff>
      <xdr:row>379</xdr:row>
      <xdr:rowOff>152400</xdr:rowOff>
    </xdr:to>
    <xdr:pic>
      <xdr:nvPicPr>
        <xdr:cNvPr id="110" name="Shape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562475" y="61083825"/>
          <a:ext cx="17145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371</xdr:row>
      <xdr:rowOff>85725</xdr:rowOff>
    </xdr:from>
    <xdr:to>
      <xdr:col>4</xdr:col>
      <xdr:colOff>219075</xdr:colOff>
      <xdr:row>379</xdr:row>
      <xdr:rowOff>142875</xdr:rowOff>
    </xdr:to>
    <xdr:pic>
      <xdr:nvPicPr>
        <xdr:cNvPr id="111" name="Shape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742950" y="61093350"/>
          <a:ext cx="20288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467</xdr:row>
      <xdr:rowOff>76200</xdr:rowOff>
    </xdr:from>
    <xdr:to>
      <xdr:col>4</xdr:col>
      <xdr:colOff>190500</xdr:colOff>
      <xdr:row>476</xdr:row>
      <xdr:rowOff>0</xdr:rowOff>
    </xdr:to>
    <xdr:pic>
      <xdr:nvPicPr>
        <xdr:cNvPr id="112" name="Shape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857250" y="76857225"/>
          <a:ext cx="18859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479</xdr:row>
      <xdr:rowOff>76200</xdr:rowOff>
    </xdr:from>
    <xdr:to>
      <xdr:col>4</xdr:col>
      <xdr:colOff>228600</xdr:colOff>
      <xdr:row>487</xdr:row>
      <xdr:rowOff>142875</xdr:rowOff>
    </xdr:to>
    <xdr:pic>
      <xdr:nvPicPr>
        <xdr:cNvPr id="113" name="Shape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762000" y="78828900"/>
          <a:ext cx="20193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455</xdr:row>
      <xdr:rowOff>104775</xdr:rowOff>
    </xdr:from>
    <xdr:to>
      <xdr:col>9</xdr:col>
      <xdr:colOff>161925</xdr:colOff>
      <xdr:row>463</xdr:row>
      <xdr:rowOff>133350</xdr:rowOff>
    </xdr:to>
    <xdr:pic>
      <xdr:nvPicPr>
        <xdr:cNvPr id="114" name="Shape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533900" y="74914125"/>
          <a:ext cx="1781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455</xdr:row>
      <xdr:rowOff>85725</xdr:rowOff>
    </xdr:from>
    <xdr:to>
      <xdr:col>4</xdr:col>
      <xdr:colOff>28575</xdr:colOff>
      <xdr:row>463</xdr:row>
      <xdr:rowOff>133350</xdr:rowOff>
    </xdr:to>
    <xdr:pic>
      <xdr:nvPicPr>
        <xdr:cNvPr id="115" name="Shape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933450" y="74895075"/>
          <a:ext cx="16478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467</xdr:row>
      <xdr:rowOff>95250</xdr:rowOff>
    </xdr:from>
    <xdr:to>
      <xdr:col>9</xdr:col>
      <xdr:colOff>142875</xdr:colOff>
      <xdr:row>475</xdr:row>
      <xdr:rowOff>123825</xdr:rowOff>
    </xdr:to>
    <xdr:pic>
      <xdr:nvPicPr>
        <xdr:cNvPr id="116" name="Shape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486275" y="76876275"/>
          <a:ext cx="18097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503</xdr:row>
      <xdr:rowOff>104775</xdr:rowOff>
    </xdr:from>
    <xdr:to>
      <xdr:col>9</xdr:col>
      <xdr:colOff>180975</xdr:colOff>
      <xdr:row>511</xdr:row>
      <xdr:rowOff>123825</xdr:rowOff>
    </xdr:to>
    <xdr:pic>
      <xdr:nvPicPr>
        <xdr:cNvPr id="117" name="Shape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476750" y="82800825"/>
          <a:ext cx="1857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443</xdr:row>
      <xdr:rowOff>76200</xdr:rowOff>
    </xdr:from>
    <xdr:to>
      <xdr:col>9</xdr:col>
      <xdr:colOff>190500</xdr:colOff>
      <xdr:row>451</xdr:row>
      <xdr:rowOff>142875</xdr:rowOff>
    </xdr:to>
    <xdr:pic>
      <xdr:nvPicPr>
        <xdr:cNvPr id="118" name="Shape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448175" y="72913875"/>
          <a:ext cx="18954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431</xdr:row>
      <xdr:rowOff>76200</xdr:rowOff>
    </xdr:from>
    <xdr:to>
      <xdr:col>9</xdr:col>
      <xdr:colOff>123825</xdr:colOff>
      <xdr:row>439</xdr:row>
      <xdr:rowOff>142875</xdr:rowOff>
    </xdr:to>
    <xdr:pic>
      <xdr:nvPicPr>
        <xdr:cNvPr id="119" name="Shape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486275" y="70942200"/>
          <a:ext cx="17907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527</xdr:row>
      <xdr:rowOff>95250</xdr:rowOff>
    </xdr:from>
    <xdr:to>
      <xdr:col>4</xdr:col>
      <xdr:colOff>133350</xdr:colOff>
      <xdr:row>535</xdr:row>
      <xdr:rowOff>123825</xdr:rowOff>
    </xdr:to>
    <xdr:pic>
      <xdr:nvPicPr>
        <xdr:cNvPr id="120" name="Shape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885825" y="86734650"/>
          <a:ext cx="18002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599</xdr:row>
      <xdr:rowOff>85725</xdr:rowOff>
    </xdr:from>
    <xdr:to>
      <xdr:col>4</xdr:col>
      <xdr:colOff>171450</xdr:colOff>
      <xdr:row>607</xdr:row>
      <xdr:rowOff>123825</xdr:rowOff>
    </xdr:to>
    <xdr:pic>
      <xdr:nvPicPr>
        <xdr:cNvPr id="121" name="Shape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847725" y="98555175"/>
          <a:ext cx="18764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539</xdr:row>
      <xdr:rowOff>76200</xdr:rowOff>
    </xdr:from>
    <xdr:to>
      <xdr:col>4</xdr:col>
      <xdr:colOff>123825</xdr:colOff>
      <xdr:row>548</xdr:row>
      <xdr:rowOff>0</xdr:rowOff>
    </xdr:to>
    <xdr:pic>
      <xdr:nvPicPr>
        <xdr:cNvPr id="122" name="Shape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942975" y="88687275"/>
          <a:ext cx="17335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685800</xdr:colOff>
      <xdr:row>563</xdr:row>
      <xdr:rowOff>95250</xdr:rowOff>
    </xdr:from>
    <xdr:to>
      <xdr:col>9</xdr:col>
      <xdr:colOff>142875</xdr:colOff>
      <xdr:row>571</xdr:row>
      <xdr:rowOff>123825</xdr:rowOff>
    </xdr:to>
    <xdr:pic>
      <xdr:nvPicPr>
        <xdr:cNvPr id="123" name="Shape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552950" y="92649675"/>
          <a:ext cx="17430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539</xdr:row>
      <xdr:rowOff>104775</xdr:rowOff>
    </xdr:from>
    <xdr:to>
      <xdr:col>9</xdr:col>
      <xdr:colOff>219075</xdr:colOff>
      <xdr:row>547</xdr:row>
      <xdr:rowOff>133350</xdr:rowOff>
    </xdr:to>
    <xdr:pic>
      <xdr:nvPicPr>
        <xdr:cNvPr id="124" name="Shape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533900" y="88715850"/>
          <a:ext cx="18383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587</xdr:row>
      <xdr:rowOff>104775</xdr:rowOff>
    </xdr:from>
    <xdr:to>
      <xdr:col>9</xdr:col>
      <xdr:colOff>257175</xdr:colOff>
      <xdr:row>595</xdr:row>
      <xdr:rowOff>152400</xdr:rowOff>
    </xdr:to>
    <xdr:pic>
      <xdr:nvPicPr>
        <xdr:cNvPr id="125" name="Shape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410075" y="96602550"/>
          <a:ext cx="2000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575</xdr:row>
      <xdr:rowOff>114300</xdr:rowOff>
    </xdr:from>
    <xdr:to>
      <xdr:col>4</xdr:col>
      <xdr:colOff>219075</xdr:colOff>
      <xdr:row>583</xdr:row>
      <xdr:rowOff>104775</xdr:rowOff>
    </xdr:to>
    <xdr:pic>
      <xdr:nvPicPr>
        <xdr:cNvPr id="126" name="Shape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809625" y="94640400"/>
          <a:ext cx="19621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676275</xdr:colOff>
      <xdr:row>599</xdr:row>
      <xdr:rowOff>85725</xdr:rowOff>
    </xdr:from>
    <xdr:to>
      <xdr:col>9</xdr:col>
      <xdr:colOff>161925</xdr:colOff>
      <xdr:row>607</xdr:row>
      <xdr:rowOff>133350</xdr:rowOff>
    </xdr:to>
    <xdr:pic>
      <xdr:nvPicPr>
        <xdr:cNvPr id="127" name="Shape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543425" y="98555175"/>
          <a:ext cx="17716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587</xdr:row>
      <xdr:rowOff>95250</xdr:rowOff>
    </xdr:from>
    <xdr:to>
      <xdr:col>4</xdr:col>
      <xdr:colOff>171450</xdr:colOff>
      <xdr:row>595</xdr:row>
      <xdr:rowOff>152400</xdr:rowOff>
    </xdr:to>
    <xdr:pic>
      <xdr:nvPicPr>
        <xdr:cNvPr id="128" name="Shape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914400" y="96593025"/>
          <a:ext cx="18097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551</xdr:row>
      <xdr:rowOff>85725</xdr:rowOff>
    </xdr:from>
    <xdr:to>
      <xdr:col>4</xdr:col>
      <xdr:colOff>76200</xdr:colOff>
      <xdr:row>559</xdr:row>
      <xdr:rowOff>133350</xdr:rowOff>
    </xdr:to>
    <xdr:pic>
      <xdr:nvPicPr>
        <xdr:cNvPr id="129" name="Shape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009650" y="90668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527</xdr:row>
      <xdr:rowOff>104775</xdr:rowOff>
    </xdr:from>
    <xdr:to>
      <xdr:col>9</xdr:col>
      <xdr:colOff>76200</xdr:colOff>
      <xdr:row>535</xdr:row>
      <xdr:rowOff>123825</xdr:rowOff>
    </xdr:to>
    <xdr:pic>
      <xdr:nvPicPr>
        <xdr:cNvPr id="130" name="Shape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600575" y="86744175"/>
          <a:ext cx="16287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575</xdr:row>
      <xdr:rowOff>85725</xdr:rowOff>
    </xdr:from>
    <xdr:to>
      <xdr:col>9</xdr:col>
      <xdr:colOff>161925</xdr:colOff>
      <xdr:row>583</xdr:row>
      <xdr:rowOff>133350</xdr:rowOff>
    </xdr:to>
    <xdr:pic>
      <xdr:nvPicPr>
        <xdr:cNvPr id="131" name="Shape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533900" y="94611825"/>
          <a:ext cx="17811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563</xdr:row>
      <xdr:rowOff>114300</xdr:rowOff>
    </xdr:from>
    <xdr:to>
      <xdr:col>4</xdr:col>
      <xdr:colOff>238125</xdr:colOff>
      <xdr:row>571</xdr:row>
      <xdr:rowOff>142875</xdr:rowOff>
    </xdr:to>
    <xdr:pic>
      <xdr:nvPicPr>
        <xdr:cNvPr id="132" name="Shape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819150" y="92668725"/>
          <a:ext cx="19716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443</xdr:row>
      <xdr:rowOff>76200</xdr:rowOff>
    </xdr:from>
    <xdr:to>
      <xdr:col>4</xdr:col>
      <xdr:colOff>85725</xdr:colOff>
      <xdr:row>452</xdr:row>
      <xdr:rowOff>0</xdr:rowOff>
    </xdr:to>
    <xdr:pic>
      <xdr:nvPicPr>
        <xdr:cNvPr id="133" name="Shape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847725" y="72913875"/>
          <a:ext cx="17907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503</xdr:row>
      <xdr:rowOff>76200</xdr:rowOff>
    </xdr:from>
    <xdr:to>
      <xdr:col>4</xdr:col>
      <xdr:colOff>76200</xdr:colOff>
      <xdr:row>511</xdr:row>
      <xdr:rowOff>142875</xdr:rowOff>
    </xdr:to>
    <xdr:pic>
      <xdr:nvPicPr>
        <xdr:cNvPr id="134" name="Shape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962025" y="82772250"/>
          <a:ext cx="16668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515</xdr:row>
      <xdr:rowOff>104775</xdr:rowOff>
    </xdr:from>
    <xdr:to>
      <xdr:col>4</xdr:col>
      <xdr:colOff>285750</xdr:colOff>
      <xdr:row>523</xdr:row>
      <xdr:rowOff>133350</xdr:rowOff>
    </xdr:to>
    <xdr:pic>
      <xdr:nvPicPr>
        <xdr:cNvPr id="135" name="Shape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790575" y="84772500"/>
          <a:ext cx="20478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723900</xdr:colOff>
      <xdr:row>491</xdr:row>
      <xdr:rowOff>85725</xdr:rowOff>
    </xdr:from>
    <xdr:to>
      <xdr:col>9</xdr:col>
      <xdr:colOff>66675</xdr:colOff>
      <xdr:row>499</xdr:row>
      <xdr:rowOff>142875</xdr:rowOff>
    </xdr:to>
    <xdr:pic>
      <xdr:nvPicPr>
        <xdr:cNvPr id="136" name="Shape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4591050" y="80810100"/>
          <a:ext cx="1628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479</xdr:row>
      <xdr:rowOff>85725</xdr:rowOff>
    </xdr:from>
    <xdr:to>
      <xdr:col>9</xdr:col>
      <xdr:colOff>133350</xdr:colOff>
      <xdr:row>487</xdr:row>
      <xdr:rowOff>123825</xdr:rowOff>
    </xdr:to>
    <xdr:pic>
      <xdr:nvPicPr>
        <xdr:cNvPr id="137" name="Shape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4524375" y="78838425"/>
          <a:ext cx="17621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515</xdr:row>
      <xdr:rowOff>95250</xdr:rowOff>
    </xdr:from>
    <xdr:to>
      <xdr:col>9</xdr:col>
      <xdr:colOff>180975</xdr:colOff>
      <xdr:row>523</xdr:row>
      <xdr:rowOff>123825</xdr:rowOff>
    </xdr:to>
    <xdr:pic>
      <xdr:nvPicPr>
        <xdr:cNvPr id="138" name="Shape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4562475" y="84762975"/>
          <a:ext cx="17716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491</xdr:row>
      <xdr:rowOff>85725</xdr:rowOff>
    </xdr:from>
    <xdr:to>
      <xdr:col>4</xdr:col>
      <xdr:colOff>95250</xdr:colOff>
      <xdr:row>499</xdr:row>
      <xdr:rowOff>133350</xdr:rowOff>
    </xdr:to>
    <xdr:pic>
      <xdr:nvPicPr>
        <xdr:cNvPr id="139" name="Shape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838200" y="80810100"/>
          <a:ext cx="18097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ildrens-web.net/quizz.htm" TargetMode="External" /><Relationship Id="rId2" Type="http://schemas.openxmlformats.org/officeDocument/2006/relationships/hyperlink" Target="http://childrens-web.net/quizz.htm" TargetMode="External" /><Relationship Id="rId3" Type="http://schemas.openxmlformats.org/officeDocument/2006/relationships/hyperlink" Target="http://childrens-web.net/quizz.htm" TargetMode="External" /><Relationship Id="rId4" Type="http://schemas.openxmlformats.org/officeDocument/2006/relationships/hyperlink" Target="http://childrens-web.net/quizz.htm" TargetMode="External" /><Relationship Id="rId5" Type="http://schemas.openxmlformats.org/officeDocument/2006/relationships/hyperlink" Target="http://childrens-web.net/" TargetMode="External" /><Relationship Id="rId6" Type="http://schemas.openxmlformats.org/officeDocument/2006/relationships/hyperlink" Target="http://childrens-web.net/" TargetMode="External" /><Relationship Id="rId7" Type="http://schemas.openxmlformats.org/officeDocument/2006/relationships/hyperlink" Target="http://childrens-web.net/" TargetMode="External" /><Relationship Id="rId8" Type="http://schemas.openxmlformats.org/officeDocument/2006/relationships/hyperlink" Target="http://childrens-web.net/" TargetMode="External" /><Relationship Id="rId9" Type="http://schemas.openxmlformats.org/officeDocument/2006/relationships/hyperlink" Target="http://childrens-web.net/" TargetMode="External" /><Relationship Id="rId10" Type="http://schemas.openxmlformats.org/officeDocument/2006/relationships/hyperlink" Target="http://childrens-web.net/" TargetMode="External" /><Relationship Id="rId11" Type="http://schemas.openxmlformats.org/officeDocument/2006/relationships/hyperlink" Target="http://childrens-web.net/" TargetMode="External" /><Relationship Id="rId12" Type="http://schemas.openxmlformats.org/officeDocument/2006/relationships/hyperlink" Target="http://childrens-web.net/" TargetMode="External" /><Relationship Id="rId13" Type="http://schemas.openxmlformats.org/officeDocument/2006/relationships/hyperlink" Target="http://childrens-web.net/" TargetMode="External" /><Relationship Id="rId14" Type="http://schemas.openxmlformats.org/officeDocument/2006/relationships/hyperlink" Target="http://childrens-web.net/" TargetMode="External" /><Relationship Id="rId15" Type="http://schemas.openxmlformats.org/officeDocument/2006/relationships/hyperlink" Target="http://childrens-web.net/" TargetMode="External" /><Relationship Id="rId1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2"/>
  <sheetViews>
    <sheetView showGridLines="0" showRowColHeaders="0" tabSelected="1" zoomScalePageLayoutView="0" workbookViewId="0" topLeftCell="A1">
      <pane ySplit="7" topLeftCell="BM8" activePane="bottomLeft" state="frozen"/>
      <selection pane="topLeft" activeCell="A1" sqref="A1"/>
      <selection pane="bottomLeft" activeCell="G406" sqref="G406:J406"/>
    </sheetView>
  </sheetViews>
  <sheetFormatPr defaultColWidth="11.421875" defaultRowHeight="12.75" customHeight="1"/>
  <cols>
    <col min="1" max="1" width="4.00390625" style="2" customWidth="1"/>
    <col min="2" max="5" width="11.421875" style="2" customWidth="1"/>
    <col min="6" max="6" width="8.28125" style="2" customWidth="1"/>
  </cols>
  <sheetData>
    <row r="1" spans="1:1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 customHeight="1">
      <c r="A4" s="3"/>
      <c r="B4" s="4"/>
      <c r="C4" s="4"/>
      <c r="D4" s="4"/>
      <c r="E4" s="3"/>
      <c r="F4" s="3"/>
      <c r="G4" s="3"/>
      <c r="H4" s="3"/>
      <c r="I4" s="3"/>
      <c r="J4" s="3"/>
      <c r="K4" s="3"/>
    </row>
    <row r="5" spans="1:11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8" customHeight="1">
      <c r="A6" s="1"/>
      <c r="B6" s="5" t="s">
        <v>0</v>
      </c>
      <c r="C6" s="6">
        <f>E18+J18+J30+E30+E42+J42+J54+E54+E66+J66+J78+E78+E90+J90+J102+E102+E114+J114+J126+E126+E138+J138+J150+E150+E162+J162+J174+E174+E186+J186+J198+E198+E210+J210+J222+E222+E234+J234+J246+E246+E258+J258+J270+E270+E282+J282+J294+E294+E306+J306+J318+E318+E330+J330+J342+E342+E354+J354+J366+E366+E378+J378+J390+E390+E402+J402+J414+E414+E426+J426+J438+E438+E450+J450+J462+E462+E474+J474+J486+E486+E498+J498+J510+E510+E522+J522+J534+E534+E546+J546+J558+E558+E570+J570+J582+E582+E594+J594+J606+E606</f>
        <v>0</v>
      </c>
      <c r="D6" s="5" t="s">
        <v>1</v>
      </c>
      <c r="G6" s="7">
        <f>IF(AND(1&lt;=C6,C6&lt;=20),"On va dire que tu n'avais pas la télé...",IF(AND(20&lt;=C6,C6&lt;=40),"Toi tu bossais beaucoup trop à l'école...",IF(AND(40&lt;C6,C6&lt;50),"T'as quand même loupé quelques émissions !",IF(AND(50&lt;=C6,C6&lt;60),"On voit que les vacances, tu les passais devant la télé ! !!",IF(AND(60&lt;=C6,C6&lt;70),"Tu pourrais presque faire partie de l'équipe !!",IF(AND(70&lt;=C6,C6&lt;80),"Tu n'étais pas un grand fan de Dorothée par hasard ?",IF(AND(80&lt;=C6,C6&lt;90),"Toi tu séchais les cours pour regarder Récré A2 !!",IF(C6&gt;=90,"t'as triché ou t'es un vrai killeur sur les dessins animés ?",""))))))))</f>
      </c>
      <c r="H6" s="1"/>
      <c r="J6" s="1"/>
      <c r="K6" s="1"/>
    </row>
    <row r="7" spans="1:11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 customHeight="1">
      <c r="A8" s="25" t="s">
        <v>2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2.75" customHeight="1">
      <c r="A9" s="27" t="s">
        <v>3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12.75" customHeight="1">
      <c r="A10" s="28" t="s">
        <v>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 customHeight="1">
      <c r="A12" s="1"/>
      <c r="B12" s="8">
        <v>1</v>
      </c>
      <c r="C12" s="9"/>
      <c r="D12" s="9"/>
      <c r="E12" s="10"/>
      <c r="F12" s="1"/>
      <c r="G12" s="11">
        <v>2</v>
      </c>
      <c r="H12" s="12"/>
      <c r="I12" s="12"/>
      <c r="J12" s="13"/>
      <c r="K12" s="1"/>
    </row>
    <row r="13" spans="1:11" ht="12.75" customHeight="1">
      <c r="A13" s="1"/>
      <c r="B13" s="14"/>
      <c r="C13" s="15"/>
      <c r="D13" s="15"/>
      <c r="E13" s="16"/>
      <c r="F13" s="1"/>
      <c r="G13" s="17"/>
      <c r="H13" s="18"/>
      <c r="I13" s="18"/>
      <c r="J13" s="19"/>
      <c r="K13" s="1"/>
    </row>
    <row r="14" spans="1:11" ht="12.75" customHeight="1">
      <c r="A14" s="1"/>
      <c r="B14" s="14"/>
      <c r="C14" s="15"/>
      <c r="D14" s="15"/>
      <c r="E14" s="16"/>
      <c r="F14" s="1"/>
      <c r="G14" s="17"/>
      <c r="H14" s="18"/>
      <c r="I14" s="18"/>
      <c r="J14" s="19"/>
      <c r="K14" s="1"/>
    </row>
    <row r="15" spans="1:11" ht="12.75" customHeight="1">
      <c r="A15" s="1"/>
      <c r="B15" s="14"/>
      <c r="C15" s="15"/>
      <c r="D15" s="15"/>
      <c r="E15" s="16"/>
      <c r="F15" s="1"/>
      <c r="G15" s="17"/>
      <c r="H15" s="18"/>
      <c r="I15" s="18"/>
      <c r="J15" s="19"/>
      <c r="K15" s="1"/>
    </row>
    <row r="16" spans="1:11" ht="12.75" customHeight="1">
      <c r="A16" s="1"/>
      <c r="B16" s="14"/>
      <c r="C16" s="15"/>
      <c r="D16" s="15"/>
      <c r="E16" s="16"/>
      <c r="F16" s="1"/>
      <c r="G16" s="17"/>
      <c r="H16" s="18"/>
      <c r="I16" s="18"/>
      <c r="J16" s="19"/>
      <c r="K16" s="1"/>
    </row>
    <row r="17" spans="1:11" ht="12.75" customHeight="1">
      <c r="A17" s="1"/>
      <c r="B17" s="14"/>
      <c r="C17" s="15"/>
      <c r="D17" s="15"/>
      <c r="E17" s="16"/>
      <c r="F17" s="1"/>
      <c r="G17" s="17"/>
      <c r="H17" s="18"/>
      <c r="I17" s="18"/>
      <c r="J17" s="19"/>
      <c r="K17" s="1"/>
    </row>
    <row r="18" spans="1:11" ht="12.75" customHeight="1">
      <c r="A18" s="1"/>
      <c r="B18" s="14"/>
      <c r="C18" s="15"/>
      <c r="D18" s="15"/>
      <c r="E18" s="20">
        <f>IF(B21="Cette fée fantastique c'est bien Gigi !",1,0)</f>
        <v>0</v>
      </c>
      <c r="F18" s="1"/>
      <c r="G18" s="17"/>
      <c r="H18" s="18"/>
      <c r="I18" s="18"/>
      <c r="J18" s="21">
        <f>IF(G21="Bravo ! Le générique est signé Iggy Pop",1,0)</f>
        <v>0</v>
      </c>
      <c r="K18" s="1"/>
    </row>
    <row r="19" spans="1:11" ht="12.75" customHeight="1">
      <c r="A19" s="1"/>
      <c r="B19" s="14"/>
      <c r="C19" s="15"/>
      <c r="D19" s="15"/>
      <c r="E19" s="16"/>
      <c r="F19" s="1"/>
      <c r="G19" s="17"/>
      <c r="H19" s="18"/>
      <c r="I19" s="18"/>
      <c r="J19" s="19"/>
      <c r="K19" s="1"/>
    </row>
    <row r="20" spans="1:11" ht="12.75" customHeight="1">
      <c r="A20" s="1"/>
      <c r="B20" s="14"/>
      <c r="C20" s="15"/>
      <c r="D20" s="15"/>
      <c r="E20" s="16"/>
      <c r="F20" s="1"/>
      <c r="G20" s="17"/>
      <c r="H20" s="18"/>
      <c r="I20" s="18"/>
      <c r="J20" s="19"/>
      <c r="K20" s="1"/>
    </row>
    <row r="21" spans="1:11" ht="13.5" customHeight="1">
      <c r="A21" s="1"/>
      <c r="B21" s="29">
        <f>IF(B22="","",IF(B22="gigi","Cette fée fantastique c'est bien Gigi !","Beh tu la reconnais pas ? Voyons !"))</f>
      </c>
      <c r="C21" s="30"/>
      <c r="D21" s="30"/>
      <c r="E21" s="31"/>
      <c r="F21" s="7"/>
      <c r="G21" s="32">
        <f>IF(G22="","",IF(G22="les zinzins de l'espace","Bravo ! Le générique est signé Iggy Pop",IF(G22="zinzins de l'espace","Bravo ! Le générique est signé Iggy Pop",IF(G22="zinzin de l'espace","Attention au pluriel, corrige moi ça vite !",IF(G22="les zinzin de l'espace","Attention au pluriel, corrige moi ça vite !","Naaaa !! C'est qui ces fous alors ?")))))</f>
      </c>
      <c r="H21" s="33"/>
      <c r="I21" s="33"/>
      <c r="J21" s="34"/>
      <c r="K21" s="7"/>
    </row>
    <row r="22" spans="1:11" ht="13.5" customHeight="1">
      <c r="A22" s="1"/>
      <c r="B22" s="35"/>
      <c r="C22" s="36"/>
      <c r="D22" s="36"/>
      <c r="E22" s="37"/>
      <c r="F22" s="1"/>
      <c r="G22" s="38"/>
      <c r="H22" s="39"/>
      <c r="I22" s="39"/>
      <c r="J22" s="40"/>
      <c r="K22" s="1"/>
    </row>
    <row r="23" ht="13.5" customHeight="1"/>
    <row r="24" spans="2:10" ht="12.75" customHeight="1">
      <c r="B24" s="8">
        <v>3</v>
      </c>
      <c r="C24" s="9"/>
      <c r="D24" s="9"/>
      <c r="E24" s="10"/>
      <c r="F24" s="1"/>
      <c r="G24" s="11">
        <v>4</v>
      </c>
      <c r="H24" s="12"/>
      <c r="I24" s="12"/>
      <c r="J24" s="13"/>
    </row>
    <row r="25" spans="2:10" ht="12.75" customHeight="1">
      <c r="B25" s="14"/>
      <c r="C25" s="15"/>
      <c r="D25" s="15"/>
      <c r="E25" s="16"/>
      <c r="F25" s="1"/>
      <c r="G25" s="17"/>
      <c r="H25" s="18"/>
      <c r="I25" s="18"/>
      <c r="J25" s="19"/>
    </row>
    <row r="26" spans="2:10" ht="12.75" customHeight="1">
      <c r="B26" s="14"/>
      <c r="C26" s="15"/>
      <c r="D26" s="15"/>
      <c r="E26" s="16"/>
      <c r="F26" s="1"/>
      <c r="G26" s="17"/>
      <c r="H26" s="18"/>
      <c r="I26" s="18"/>
      <c r="J26" s="19"/>
    </row>
    <row r="27" spans="2:10" ht="12.75" customHeight="1">
      <c r="B27" s="14"/>
      <c r="C27" s="15"/>
      <c r="D27" s="15"/>
      <c r="E27" s="16"/>
      <c r="F27" s="1"/>
      <c r="G27" s="17"/>
      <c r="H27" s="18"/>
      <c r="I27" s="18"/>
      <c r="J27" s="19"/>
    </row>
    <row r="28" spans="2:10" ht="12.75" customHeight="1">
      <c r="B28" s="14"/>
      <c r="C28" s="15"/>
      <c r="D28" s="15"/>
      <c r="E28" s="16"/>
      <c r="F28" s="1"/>
      <c r="G28" s="17"/>
      <c r="H28" s="18"/>
      <c r="I28" s="18"/>
      <c r="J28" s="19"/>
    </row>
    <row r="29" spans="2:10" ht="12.75" customHeight="1">
      <c r="B29" s="14"/>
      <c r="C29" s="15"/>
      <c r="D29" s="15"/>
      <c r="E29" s="16"/>
      <c r="F29" s="1"/>
      <c r="G29" s="17"/>
      <c r="H29" s="18"/>
      <c r="I29" s="18"/>
      <c r="J29" s="19"/>
    </row>
    <row r="30" spans="2:10" ht="12.75" customHeight="1">
      <c r="B30" s="14"/>
      <c r="C30" s="15"/>
      <c r="D30" s="15"/>
      <c r="E30" s="20">
        <f>IF(B33="Bien joué ! Tu vis aussi dans une grotte ?",1,0)</f>
        <v>0</v>
      </c>
      <c r="F30" s="1"/>
      <c r="G30" s="17"/>
      <c r="H30" s="18"/>
      <c r="I30" s="18"/>
      <c r="J30" s="21">
        <f>IF(G33="Nickel ! Et c'était chanté par Douchka !",1,0)</f>
        <v>0</v>
      </c>
    </row>
    <row r="31" spans="2:10" ht="12.75" customHeight="1">
      <c r="B31" s="14"/>
      <c r="C31" s="15"/>
      <c r="D31" s="15"/>
      <c r="E31" s="16"/>
      <c r="F31" s="1"/>
      <c r="G31" s="17"/>
      <c r="H31" s="18"/>
      <c r="I31" s="18"/>
      <c r="J31" s="19"/>
    </row>
    <row r="32" spans="2:10" ht="12.75" customHeight="1">
      <c r="B32" s="14"/>
      <c r="C32" s="15"/>
      <c r="D32" s="15"/>
      <c r="E32" s="16"/>
      <c r="F32" s="1"/>
      <c r="G32" s="17"/>
      <c r="H32" s="18"/>
      <c r="I32" s="18"/>
      <c r="J32" s="19"/>
    </row>
    <row r="33" spans="2:10" ht="13.5" customHeight="1">
      <c r="B33" s="29">
        <f>IF(B34="","",IF(B34="kum kum","Bien joué ! Tu vis aussi dans une grotte ?",IF(B34="kumkum","Attention c'est en deux mots !!","C'est faux petit néanderthalien !")))</f>
      </c>
      <c r="C33" s="30"/>
      <c r="D33" s="30"/>
      <c r="E33" s="31"/>
      <c r="F33" s="7"/>
      <c r="G33" s="32">
        <f>IF(G34="","",IF(G34="les wuzzles","Nickel ! Et c'était chanté par Douchka !",IF(G34="wuzzles","Nickel ! Et c'était chanté par Douchka !",IF(G34="wuzzle","Le pluriel svp !",IF(G34="les wuzzle","Le pluriel svp !","Tu ne connais pas ?")))))</f>
      </c>
      <c r="H33" s="33"/>
      <c r="I33" s="33"/>
      <c r="J33" s="34"/>
    </row>
    <row r="34" spans="2:10" ht="13.5" customHeight="1">
      <c r="B34" s="35"/>
      <c r="C34" s="36"/>
      <c r="D34" s="36"/>
      <c r="E34" s="37"/>
      <c r="F34" s="1"/>
      <c r="G34" s="38"/>
      <c r="H34" s="39"/>
      <c r="I34" s="39"/>
      <c r="J34" s="40"/>
    </row>
    <row r="35" ht="13.5" customHeight="1"/>
    <row r="36" spans="2:10" ht="12.75" customHeight="1">
      <c r="B36" s="8">
        <v>5</v>
      </c>
      <c r="C36" s="9"/>
      <c r="D36" s="9"/>
      <c r="E36" s="10"/>
      <c r="F36" s="1"/>
      <c r="G36" s="11">
        <v>6</v>
      </c>
      <c r="H36" s="12"/>
      <c r="I36" s="12"/>
      <c r="J36" s="13"/>
    </row>
    <row r="37" spans="2:10" ht="12.75" customHeight="1">
      <c r="B37" s="14"/>
      <c r="C37" s="15"/>
      <c r="D37" s="15"/>
      <c r="E37" s="16"/>
      <c r="F37" s="1"/>
      <c r="G37" s="17"/>
      <c r="H37" s="18"/>
      <c r="I37" s="18"/>
      <c r="J37" s="19"/>
    </row>
    <row r="38" spans="2:10" ht="12.75" customHeight="1">
      <c r="B38" s="14"/>
      <c r="C38" s="15"/>
      <c r="D38" s="15"/>
      <c r="E38" s="16"/>
      <c r="F38" s="1"/>
      <c r="G38" s="17"/>
      <c r="H38" s="18"/>
      <c r="I38" s="18"/>
      <c r="J38" s="19"/>
    </row>
    <row r="39" spans="2:10" ht="12.75" customHeight="1">
      <c r="B39" s="14"/>
      <c r="C39" s="15"/>
      <c r="D39" s="15"/>
      <c r="E39" s="16"/>
      <c r="F39" s="1"/>
      <c r="G39" s="17"/>
      <c r="H39" s="18"/>
      <c r="I39" s="18"/>
      <c r="J39" s="19"/>
    </row>
    <row r="40" spans="2:10" ht="12.75" customHeight="1">
      <c r="B40" s="14"/>
      <c r="C40" s="15"/>
      <c r="D40" s="15"/>
      <c r="E40" s="16"/>
      <c r="F40" s="1"/>
      <c r="G40" s="17"/>
      <c r="H40" s="18"/>
      <c r="I40" s="18"/>
      <c r="J40" s="19"/>
    </row>
    <row r="41" spans="2:10" ht="12.75" customHeight="1">
      <c r="B41" s="14"/>
      <c r="C41" s="15"/>
      <c r="D41" s="15"/>
      <c r="E41" s="16"/>
      <c r="F41" s="1"/>
      <c r="G41" s="17"/>
      <c r="H41" s="18"/>
      <c r="I41" s="18"/>
      <c r="J41" s="19"/>
    </row>
    <row r="42" spans="2:10" ht="12.75" customHeight="1">
      <c r="B42" s="14"/>
      <c r="C42" s="15"/>
      <c r="D42" s="15"/>
      <c r="E42" s="20">
        <f>IF(B45="Yes ! Chevaliiers masqués pour la liberté",1,0)</f>
        <v>0</v>
      </c>
      <c r="F42" s="1"/>
      <c r="G42" s="17"/>
      <c r="H42" s="18"/>
      <c r="I42" s="18"/>
      <c r="J42" s="21">
        <f>IF(G45="OK ! En Italie c'est le générique de Candy !",1,0)</f>
        <v>0</v>
      </c>
    </row>
    <row r="43" spans="2:10" ht="12.75" customHeight="1">
      <c r="B43" s="14"/>
      <c r="C43" s="15"/>
      <c r="D43" s="15"/>
      <c r="E43" s="16"/>
      <c r="F43" s="1"/>
      <c r="G43" s="17"/>
      <c r="H43" s="18"/>
      <c r="I43" s="18"/>
      <c r="J43" s="19"/>
    </row>
    <row r="44" spans="2:10" ht="12.75" customHeight="1">
      <c r="B44" s="14"/>
      <c r="C44" s="15"/>
      <c r="D44" s="15"/>
      <c r="E44" s="16"/>
      <c r="F44" s="1"/>
      <c r="G44" s="17"/>
      <c r="H44" s="18"/>
      <c r="I44" s="18"/>
      <c r="J44" s="19"/>
    </row>
    <row r="45" spans="2:10" ht="13.5" customHeight="1">
      <c r="B45" s="29">
        <f>IF(B46="","",IF(B46="mask","Yes ! Chevaliiers masqués pour la liberté","Oulaa révisions obligées pour toi la hein !!"))</f>
      </c>
      <c r="C45" s="30"/>
      <c r="D45" s="30"/>
      <c r="E45" s="31"/>
      <c r="F45" s="7"/>
      <c r="G45" s="32">
        <f>IF(G46="","",IF(G46="erika","OK ! En Italie c'est le générique de Candy !",IF(G46="princesse erika","L'idée est là mais le titre est trop long !","Faux, faux, faux et re-faux !")))</f>
      </c>
      <c r="H45" s="33"/>
      <c r="I45" s="33"/>
      <c r="J45" s="34"/>
    </row>
    <row r="46" spans="2:10" ht="13.5" customHeight="1">
      <c r="B46" s="35"/>
      <c r="C46" s="36"/>
      <c r="D46" s="36"/>
      <c r="E46" s="37"/>
      <c r="F46" s="1"/>
      <c r="G46" s="38"/>
      <c r="H46" s="39"/>
      <c r="I46" s="39"/>
      <c r="J46" s="40"/>
    </row>
    <row r="47" ht="13.5" customHeight="1"/>
    <row r="48" spans="2:10" ht="12.75" customHeight="1">
      <c r="B48" s="8">
        <v>7</v>
      </c>
      <c r="C48" s="9"/>
      <c r="D48" s="9"/>
      <c r="E48" s="10"/>
      <c r="F48" s="1"/>
      <c r="G48" s="11">
        <v>8</v>
      </c>
      <c r="H48" s="12"/>
      <c r="I48" s="12"/>
      <c r="J48" s="13"/>
    </row>
    <row r="49" spans="2:10" ht="12.75" customHeight="1">
      <c r="B49" s="14"/>
      <c r="C49" s="15"/>
      <c r="D49" s="15"/>
      <c r="E49" s="16"/>
      <c r="F49" s="1"/>
      <c r="G49" s="17"/>
      <c r="H49" s="18"/>
      <c r="I49" s="18"/>
      <c r="J49" s="19"/>
    </row>
    <row r="50" spans="2:10" ht="12.75" customHeight="1">
      <c r="B50" s="14"/>
      <c r="C50" s="15"/>
      <c r="D50" s="15"/>
      <c r="E50" s="16"/>
      <c r="F50" s="1"/>
      <c r="G50" s="17"/>
      <c r="H50" s="18"/>
      <c r="I50" s="18"/>
      <c r="J50" s="19"/>
    </row>
    <row r="51" spans="2:10" ht="12.75" customHeight="1">
      <c r="B51" s="14"/>
      <c r="C51" s="15"/>
      <c r="D51" s="15"/>
      <c r="E51" s="16"/>
      <c r="F51" s="1"/>
      <c r="G51" s="17"/>
      <c r="H51" s="18"/>
      <c r="I51" s="18"/>
      <c r="J51" s="19"/>
    </row>
    <row r="52" spans="2:10" ht="12.75" customHeight="1">
      <c r="B52" s="14"/>
      <c r="C52" s="15"/>
      <c r="D52" s="15"/>
      <c r="E52" s="16"/>
      <c r="F52" s="1"/>
      <c r="G52" s="17"/>
      <c r="H52" s="18"/>
      <c r="I52" s="18"/>
      <c r="J52" s="19"/>
    </row>
    <row r="53" spans="2:10" ht="12.75" customHeight="1">
      <c r="B53" s="14"/>
      <c r="C53" s="15"/>
      <c r="D53" s="15"/>
      <c r="E53" s="16"/>
      <c r="F53" s="1"/>
      <c r="G53" s="17"/>
      <c r="H53" s="18"/>
      <c r="I53" s="18"/>
      <c r="J53" s="19"/>
    </row>
    <row r="54" spans="2:10" ht="12.75" customHeight="1">
      <c r="B54" s="14"/>
      <c r="C54" s="15"/>
      <c r="D54" s="15"/>
      <c r="E54" s="20">
        <f>IF(B57="Cette orpheline est bien Princesse Sarah",1,0)</f>
        <v>0</v>
      </c>
      <c r="F54" s="1"/>
      <c r="G54" s="17"/>
      <c r="H54" s="18"/>
      <c r="I54" s="18"/>
      <c r="J54" s="21">
        <f>IF(G57="GO GO Gadget aux points :o)",1,0)</f>
        <v>0</v>
      </c>
    </row>
    <row r="55" spans="2:10" ht="12.75" customHeight="1">
      <c r="B55" s="14"/>
      <c r="C55" s="15"/>
      <c r="D55" s="15"/>
      <c r="E55" s="16"/>
      <c r="F55" s="1"/>
      <c r="G55" s="17"/>
      <c r="H55" s="18"/>
      <c r="I55" s="18"/>
      <c r="J55" s="19"/>
    </row>
    <row r="56" spans="2:10" ht="12.75" customHeight="1">
      <c r="B56" s="14"/>
      <c r="C56" s="15"/>
      <c r="D56" s="15"/>
      <c r="E56" s="16"/>
      <c r="F56" s="1"/>
      <c r="G56" s="17"/>
      <c r="H56" s="18"/>
      <c r="I56" s="18"/>
      <c r="J56" s="19"/>
    </row>
    <row r="57" spans="2:10" ht="13.5" customHeight="1">
      <c r="B57" s="29">
        <f>IF(B58="","",IF(B58="princesse sarah","Cette orpheline est bien Princesse Sarah",IF(B58="sarah","Ca c'est seulement son prénom !","Rhoo mais c'est inoubliable ça pourtant !")))</f>
      </c>
      <c r="C57" s="30"/>
      <c r="D57" s="30"/>
      <c r="E57" s="31"/>
      <c r="F57" s="7"/>
      <c r="G57" s="32">
        <f>IF(G58="","",IF(G58="inspecteur gadget","GO GO Gadget aux points :o)",IF(G58="gadget","Ton titre est incomplet !","Eh la, ça va pas ? C'est faux !")))</f>
      </c>
      <c r="H57" s="33"/>
      <c r="I57" s="33"/>
      <c r="J57" s="34"/>
    </row>
    <row r="58" spans="2:10" ht="13.5" customHeight="1">
      <c r="B58" s="35"/>
      <c r="C58" s="36"/>
      <c r="D58" s="36"/>
      <c r="E58" s="37"/>
      <c r="F58" s="1"/>
      <c r="G58" s="38"/>
      <c r="H58" s="39"/>
      <c r="I58" s="39"/>
      <c r="J58" s="40"/>
    </row>
    <row r="59" ht="13.5" customHeight="1"/>
    <row r="60" spans="2:10" ht="12.75" customHeight="1">
      <c r="B60" s="8">
        <v>9</v>
      </c>
      <c r="C60" s="9"/>
      <c r="D60" s="9"/>
      <c r="E60" s="10"/>
      <c r="F60" s="1"/>
      <c r="G60" s="11">
        <v>10</v>
      </c>
      <c r="H60" s="12"/>
      <c r="I60" s="12"/>
      <c r="J60" s="13"/>
    </row>
    <row r="61" spans="2:10" ht="12.75" customHeight="1">
      <c r="B61" s="14"/>
      <c r="C61" s="15"/>
      <c r="D61" s="15"/>
      <c r="E61" s="16"/>
      <c r="F61" s="1"/>
      <c r="G61" s="17"/>
      <c r="H61" s="18"/>
      <c r="I61" s="18"/>
      <c r="J61" s="19"/>
    </row>
    <row r="62" spans="2:10" ht="12.75" customHeight="1">
      <c r="B62" s="14"/>
      <c r="C62" s="15"/>
      <c r="D62" s="15"/>
      <c r="E62" s="16"/>
      <c r="F62" s="1"/>
      <c r="G62" s="17"/>
      <c r="H62" s="18"/>
      <c r="I62" s="18"/>
      <c r="J62" s="19"/>
    </row>
    <row r="63" spans="2:10" ht="12.75" customHeight="1">
      <c r="B63" s="14"/>
      <c r="C63" s="15"/>
      <c r="D63" s="15"/>
      <c r="E63" s="16"/>
      <c r="F63" s="1"/>
      <c r="G63" s="17"/>
      <c r="H63" s="18"/>
      <c r="I63" s="18"/>
      <c r="J63" s="19"/>
    </row>
    <row r="64" spans="2:10" ht="12.75" customHeight="1">
      <c r="B64" s="14"/>
      <c r="C64" s="15"/>
      <c r="D64" s="15"/>
      <c r="E64" s="16"/>
      <c r="F64" s="1"/>
      <c r="G64" s="17"/>
      <c r="H64" s="18"/>
      <c r="I64" s="18"/>
      <c r="J64" s="19"/>
    </row>
    <row r="65" spans="2:10" ht="12.75" customHeight="1">
      <c r="B65" s="14"/>
      <c r="C65" s="15"/>
      <c r="D65" s="15"/>
      <c r="E65" s="16"/>
      <c r="F65" s="1"/>
      <c r="G65" s="17"/>
      <c r="H65" s="18"/>
      <c r="I65" s="18"/>
      <c r="J65" s="19"/>
    </row>
    <row r="66" spans="2:10" ht="12.75" customHeight="1">
      <c r="B66" s="14"/>
      <c r="C66" s="15"/>
      <c r="D66" s="15"/>
      <c r="E66" s="20">
        <f>IF(B69="Gagné ! Les entrechats sont là !",1,0)</f>
        <v>0</v>
      </c>
      <c r="F66" s="1"/>
      <c r="G66" s="17"/>
      <c r="H66" s="18"/>
      <c r="I66" s="18"/>
      <c r="J66" s="21">
        <f>IF(G69="Mouarf c'est faux",,IF(G69="Impeccable ! Et elle c'est Dorothée !",1,0))</f>
        <v>0</v>
      </c>
    </row>
    <row r="67" spans="2:10" ht="12.75" customHeight="1">
      <c r="B67" s="14"/>
      <c r="C67" s="15"/>
      <c r="D67" s="15"/>
      <c r="E67" s="16"/>
      <c r="F67" s="1"/>
      <c r="G67" s="17"/>
      <c r="H67" s="18"/>
      <c r="I67" s="18"/>
      <c r="J67" s="19"/>
    </row>
    <row r="68" spans="2:10" ht="12.75" customHeight="1">
      <c r="B68" s="14"/>
      <c r="C68" s="15"/>
      <c r="D68" s="15"/>
      <c r="E68" s="16"/>
      <c r="F68" s="1"/>
      <c r="G68" s="17"/>
      <c r="H68" s="18"/>
      <c r="I68" s="18"/>
      <c r="J68" s="19"/>
    </row>
    <row r="69" spans="2:10" ht="13.5" customHeight="1">
      <c r="B69" s="29">
        <f>IF(B70="","",IF(B70="les entrechats","Gagné ! Les entrechats sont là !",IF(B70="entrechats","Gagné ! Les entrechats sont là !",IF(B70="entrechat","Attention ils sont plusieurs",IF(B70="les entrechat","tu n'as pas accordé ton pluriel !","Bah alors !! Un trou de mémoire ?")))))</f>
      </c>
      <c r="C69" s="30"/>
      <c r="D69" s="30"/>
      <c r="E69" s="31"/>
      <c r="F69" s="7"/>
      <c r="G69" s="32">
        <f>IF(G70="","",IF(G70="le magicien d'oz","Impeccable ! Et elle c'est Dorothée !",IF(G70="magicien d'oz","Impeccable ! Et elle c'est Dorothée !",IF(G70="magicien oz","Y'en manque un peu, force toi ! !",IF(G70="le magicien oz","Y'en manque un peu, force toi ! !","Loupé ! Diffusé sur la défunte 5 !")))))</f>
      </c>
      <c r="H69" s="33"/>
      <c r="I69" s="33"/>
      <c r="J69" s="34"/>
    </row>
    <row r="70" spans="2:10" ht="13.5" customHeight="1">
      <c r="B70" s="35"/>
      <c r="C70" s="36"/>
      <c r="D70" s="36"/>
      <c r="E70" s="37"/>
      <c r="F70" s="1"/>
      <c r="G70" s="38"/>
      <c r="H70" s="39"/>
      <c r="I70" s="39"/>
      <c r="J70" s="40"/>
    </row>
    <row r="71" ht="13.5" customHeight="1"/>
    <row r="72" spans="2:10" ht="12.75" customHeight="1">
      <c r="B72" s="8">
        <v>11</v>
      </c>
      <c r="C72" s="9"/>
      <c r="D72" s="9"/>
      <c r="E72" s="10"/>
      <c r="F72" s="1"/>
      <c r="G72" s="11">
        <v>12</v>
      </c>
      <c r="H72" s="12"/>
      <c r="I72" s="12"/>
      <c r="J72" s="13"/>
    </row>
    <row r="73" spans="2:10" ht="12.75" customHeight="1">
      <c r="B73" s="14"/>
      <c r="C73" s="15"/>
      <c r="D73" s="15"/>
      <c r="E73" s="16"/>
      <c r="F73" s="1"/>
      <c r="G73" s="17"/>
      <c r="H73" s="18"/>
      <c r="I73" s="18"/>
      <c r="J73" s="19"/>
    </row>
    <row r="74" spans="2:10" ht="12.75" customHeight="1">
      <c r="B74" s="14"/>
      <c r="C74" s="15"/>
      <c r="D74" s="15"/>
      <c r="E74" s="16"/>
      <c r="F74" s="1"/>
      <c r="G74" s="17"/>
      <c r="H74" s="18"/>
      <c r="I74" s="18"/>
      <c r="J74" s="19"/>
    </row>
    <row r="75" spans="2:10" ht="12.75" customHeight="1">
      <c r="B75" s="14"/>
      <c r="C75" s="15"/>
      <c r="D75" s="15"/>
      <c r="E75" s="16"/>
      <c r="F75" s="1"/>
      <c r="G75" s="17"/>
      <c r="H75" s="18"/>
      <c r="I75" s="18"/>
      <c r="J75" s="19"/>
    </row>
    <row r="76" spans="2:10" ht="12.75" customHeight="1">
      <c r="B76" s="14"/>
      <c r="C76" s="15"/>
      <c r="D76" s="15"/>
      <c r="E76" s="16"/>
      <c r="F76" s="1"/>
      <c r="G76" s="17"/>
      <c r="H76" s="18"/>
      <c r="I76" s="18"/>
      <c r="J76" s="19"/>
    </row>
    <row r="77" spans="2:10" ht="12.75" customHeight="1">
      <c r="B77" s="14"/>
      <c r="C77" s="15"/>
      <c r="D77" s="15"/>
      <c r="E77" s="16"/>
      <c r="F77" s="1"/>
      <c r="G77" s="17"/>
      <c r="H77" s="18"/>
      <c r="I77" s="18"/>
      <c r="J77" s="19"/>
    </row>
    <row r="78" spans="2:10" ht="12.75" customHeight="1">
      <c r="B78" s="14"/>
      <c r="C78" s="15"/>
      <c r="D78" s="15"/>
      <c r="E78" s="20">
        <f>IF(B81="Ok et je te présente Toutou Zouzou et Kiki",1,0)</f>
        <v>0</v>
      </c>
      <c r="F78" s="1"/>
      <c r="G78" s="17"/>
      <c r="H78" s="18"/>
      <c r="I78" s="18"/>
      <c r="J78" s="21">
        <f>IF(G81="Wépa ! Toujours jolie c'est Candy, Candy",1,0)</f>
        <v>0</v>
      </c>
    </row>
    <row r="79" spans="2:10" ht="12.75" customHeight="1">
      <c r="B79" s="14"/>
      <c r="C79" s="15"/>
      <c r="D79" s="15"/>
      <c r="E79" s="16"/>
      <c r="F79" s="1"/>
      <c r="G79" s="17"/>
      <c r="H79" s="18"/>
      <c r="I79" s="18"/>
      <c r="J79" s="19"/>
    </row>
    <row r="80" spans="2:10" ht="12.75" customHeight="1">
      <c r="B80" s="14"/>
      <c r="C80" s="15"/>
      <c r="D80" s="15"/>
      <c r="E80" s="16"/>
      <c r="F80" s="1"/>
      <c r="G80" s="17"/>
      <c r="H80" s="18"/>
      <c r="I80" s="18"/>
      <c r="J80" s="19"/>
    </row>
    <row r="81" spans="2:10" ht="13.5" customHeight="1">
      <c r="B81" s="29">
        <f>IF(B82="","",IF(B82="la maison de toutou","Ok et je te présente Toutou Zouzou et Kiki",IF(B82="maison de toutou","Ok et je te présente Toutou Zouzou et Kiki",IF(B82="toutou","L'idée est là mais tu es radin sur les mots",IF(B82="maison toutou","L'idée est là mais tu es radin sur les mots","Wouafff c'est faux :'(")))))</f>
      </c>
      <c r="C81" s="30"/>
      <c r="D81" s="30"/>
      <c r="E81" s="31"/>
      <c r="F81" s="7"/>
      <c r="G81" s="32">
        <f>IF(G82="","",IF(G82="candy","Wépa ! Toujours jolie c'est Candy, Candy",IF(G82="candy candy","Tu begaies ? Une fois suffit va...","C'est inoubliable ça !! Essaie encore !")))</f>
      </c>
      <c r="H81" s="33"/>
      <c r="I81" s="33"/>
      <c r="J81" s="34"/>
    </row>
    <row r="82" spans="2:10" ht="13.5" customHeight="1">
      <c r="B82" s="35"/>
      <c r="C82" s="36"/>
      <c r="D82" s="36"/>
      <c r="E82" s="37"/>
      <c r="F82" s="1"/>
      <c r="G82" s="38"/>
      <c r="H82" s="39"/>
      <c r="I82" s="39"/>
      <c r="J82" s="40"/>
    </row>
    <row r="83" ht="13.5" customHeight="1"/>
    <row r="84" spans="2:10" ht="12.75" customHeight="1">
      <c r="B84" s="8">
        <v>13</v>
      </c>
      <c r="C84" s="9"/>
      <c r="D84" s="9"/>
      <c r="E84" s="10"/>
      <c r="F84" s="1"/>
      <c r="G84" s="11">
        <v>14</v>
      </c>
      <c r="H84" s="12"/>
      <c r="I84" s="12"/>
      <c r="J84" s="13"/>
    </row>
    <row r="85" spans="2:10" ht="12.75" customHeight="1">
      <c r="B85" s="14"/>
      <c r="C85" s="15"/>
      <c r="D85" s="15"/>
      <c r="E85" s="16"/>
      <c r="F85" s="1"/>
      <c r="G85" s="17"/>
      <c r="H85" s="18"/>
      <c r="I85" s="18"/>
      <c r="J85" s="19"/>
    </row>
    <row r="86" spans="2:10" ht="12.75" customHeight="1">
      <c r="B86" s="14"/>
      <c r="C86" s="15"/>
      <c r="D86" s="15"/>
      <c r="E86" s="16"/>
      <c r="F86" s="1"/>
      <c r="G86" s="17"/>
      <c r="H86" s="18"/>
      <c r="I86" s="18"/>
      <c r="J86" s="19"/>
    </row>
    <row r="87" spans="2:10" ht="12.75" customHeight="1">
      <c r="B87" s="14"/>
      <c r="C87" s="15"/>
      <c r="D87" s="15"/>
      <c r="E87" s="16"/>
      <c r="F87" s="1"/>
      <c r="G87" s="17"/>
      <c r="H87" s="18"/>
      <c r="I87" s="18"/>
      <c r="J87" s="19"/>
    </row>
    <row r="88" spans="2:10" ht="12.75" customHeight="1">
      <c r="B88" s="14"/>
      <c r="C88" s="15"/>
      <c r="D88" s="15"/>
      <c r="E88" s="16"/>
      <c r="F88" s="1"/>
      <c r="G88" s="17"/>
      <c r="H88" s="18"/>
      <c r="I88" s="18"/>
      <c r="J88" s="19"/>
    </row>
    <row r="89" spans="2:10" ht="12.75" customHeight="1">
      <c r="B89" s="14"/>
      <c r="C89" s="15"/>
      <c r="D89" s="15"/>
      <c r="E89" s="16"/>
      <c r="F89" s="1"/>
      <c r="G89" s="17"/>
      <c r="H89" s="18"/>
      <c r="I89" s="18"/>
      <c r="J89" s="19"/>
    </row>
    <row r="90" spans="2:10" ht="12.75" customHeight="1">
      <c r="B90" s="14"/>
      <c r="C90" s="15"/>
      <c r="D90" s="15"/>
      <c r="E90" s="20">
        <f>IF(B93="Oulaaa t'as une mémoire d'éléphant toi !!",1,0)</f>
        <v>0</v>
      </c>
      <c r="F90" s="1"/>
      <c r="G90" s="17"/>
      <c r="H90" s="18"/>
      <c r="I90" s="18"/>
      <c r="J90" s="21">
        <f>IF(G93="Oui ! Elle est chassée par des braconniers",1,0)</f>
        <v>0</v>
      </c>
    </row>
    <row r="91" spans="2:10" ht="12.75" customHeight="1">
      <c r="B91" s="14"/>
      <c r="C91" s="15"/>
      <c r="D91" s="15"/>
      <c r="E91" s="16"/>
      <c r="F91" s="1"/>
      <c r="G91" s="17"/>
      <c r="H91" s="18"/>
      <c r="I91" s="18"/>
      <c r="J91" s="19"/>
    </row>
    <row r="92" spans="2:10" ht="12.75" customHeight="1">
      <c r="B92" s="14"/>
      <c r="C92" s="15"/>
      <c r="D92" s="15"/>
      <c r="E92" s="16"/>
      <c r="F92" s="1"/>
      <c r="G92" s="17"/>
      <c r="H92" s="18"/>
      <c r="I92" s="18"/>
      <c r="J92" s="19"/>
    </row>
    <row r="93" spans="2:10" ht="13.5" customHeight="1">
      <c r="B93" s="29">
        <f>IF(B94="","",IF(B94="le petit echo de la foret","Oulaaa t'as une mémoire d'éléphant toi !!",IF(B94="petit echo de la foret","Oulaaa t'as une mémoire d'éléphant toi !!",IF(B94="petit echo","Ton titre est incomplet !!",IF(B94="petit echo dans la foret","Tu y es presque !! 'Dans' est faux !",IF(B94="le petit echo dans la foret","Tu y es presque !! 'Dans' est faux !","Trop balaise pour toi celui là !"))))))</f>
      </c>
      <c r="C93" s="30"/>
      <c r="D93" s="30"/>
      <c r="E93" s="31"/>
      <c r="F93" s="7"/>
      <c r="G93" s="32">
        <f>IF(G94="","",IF(G94="la derniere licorne","Oui ! Elle est chassée par des braconniers",IF(G94="licorne","T'as de l'idée mais c'est incomplet",IF(G94="derniere licorne","Il te manque un petit mot !","Pas ça ! Ni la copine de Jolly Jumper hein"))))</f>
      </c>
      <c r="H93" s="33"/>
      <c r="I93" s="33"/>
      <c r="J93" s="34"/>
    </row>
    <row r="94" spans="2:10" ht="13.5" customHeight="1">
      <c r="B94" s="35"/>
      <c r="C94" s="36"/>
      <c r="D94" s="36"/>
      <c r="E94" s="37"/>
      <c r="F94" s="1"/>
      <c r="G94" s="38"/>
      <c r="H94" s="39"/>
      <c r="I94" s="39"/>
      <c r="J94" s="40"/>
    </row>
    <row r="95" ht="13.5" customHeight="1"/>
    <row r="96" spans="2:10" ht="12.75" customHeight="1">
      <c r="B96" s="8">
        <v>15</v>
      </c>
      <c r="C96" s="9"/>
      <c r="D96" s="9"/>
      <c r="E96" s="10"/>
      <c r="F96" s="1"/>
      <c r="G96" s="11">
        <v>16</v>
      </c>
      <c r="H96" s="12"/>
      <c r="I96" s="12"/>
      <c r="J96" s="13"/>
    </row>
    <row r="97" spans="2:10" ht="12.75" customHeight="1">
      <c r="B97" s="14"/>
      <c r="C97" s="15"/>
      <c r="D97" s="15"/>
      <c r="E97" s="16"/>
      <c r="F97" s="1"/>
      <c r="G97" s="17"/>
      <c r="H97" s="18"/>
      <c r="I97" s="18"/>
      <c r="J97" s="19"/>
    </row>
    <row r="98" spans="2:10" ht="12.75" customHeight="1">
      <c r="B98" s="14"/>
      <c r="C98" s="15"/>
      <c r="D98" s="15"/>
      <c r="E98" s="16"/>
      <c r="F98" s="1"/>
      <c r="G98" s="17"/>
      <c r="H98" s="18"/>
      <c r="I98" s="18"/>
      <c r="J98" s="19"/>
    </row>
    <row r="99" spans="2:10" ht="12.75" customHeight="1">
      <c r="B99" s="14"/>
      <c r="C99" s="15"/>
      <c r="D99" s="15"/>
      <c r="E99" s="16"/>
      <c r="F99" s="1"/>
      <c r="G99" s="17"/>
      <c r="H99" s="18"/>
      <c r="I99" s="18"/>
      <c r="J99" s="19"/>
    </row>
    <row r="100" spans="2:10" ht="12.75" customHeight="1">
      <c r="B100" s="14"/>
      <c r="C100" s="15"/>
      <c r="D100" s="15"/>
      <c r="E100" s="16"/>
      <c r="F100" s="1"/>
      <c r="G100" s="17"/>
      <c r="H100" s="18"/>
      <c r="I100" s="18"/>
      <c r="J100" s="19"/>
    </row>
    <row r="101" spans="2:10" ht="12.75" customHeight="1">
      <c r="B101" s="14"/>
      <c r="C101" s="15"/>
      <c r="D101" s="15"/>
      <c r="E101" s="16"/>
      <c r="F101" s="1"/>
      <c r="G101" s="17"/>
      <c r="H101" s="18"/>
      <c r="I101" s="18"/>
      <c r="J101" s="19"/>
    </row>
    <row r="102" spans="2:10" ht="12.75" customHeight="1">
      <c r="B102" s="14"/>
      <c r="C102" s="15"/>
      <c r="D102" s="15"/>
      <c r="E102" s="20">
        <f>IF(B105="Bingo ! Biniky et Boupi l'enfant sur son dos",1,0)</f>
        <v>0</v>
      </c>
      <c r="F102" s="1"/>
      <c r="G102" s="17"/>
      <c r="H102" s="18"/>
      <c r="I102" s="18"/>
      <c r="J102" s="21">
        <f>IF(G105="Dan et Dany, les anges de la galaxie...",1,0)</f>
        <v>0</v>
      </c>
    </row>
    <row r="103" spans="2:10" ht="12.75" customHeight="1">
      <c r="B103" s="14"/>
      <c r="C103" s="15"/>
      <c r="D103" s="15"/>
      <c r="E103" s="16"/>
      <c r="F103" s="1"/>
      <c r="G103" s="17"/>
      <c r="H103" s="18"/>
      <c r="I103" s="18"/>
      <c r="J103" s="19"/>
    </row>
    <row r="104" spans="2:10" ht="12.75" customHeight="1">
      <c r="B104" s="14"/>
      <c r="C104" s="15"/>
      <c r="D104" s="15"/>
      <c r="E104" s="16"/>
      <c r="F104" s="1"/>
      <c r="G104" s="17"/>
      <c r="H104" s="18"/>
      <c r="I104" s="18"/>
      <c r="J104" s="19"/>
    </row>
    <row r="105" spans="2:10" ht="13.5" customHeight="1">
      <c r="B105" s="29">
        <f>IF(B106="","",IF(B106="biniky","Sur la bonne voie mais incomplet !",IF(B106="biniki","Mauvaise orthographe !",IF(B106="biniki le dragon rose","Mauvaise orthographe !",IF(B106="biniki le petit dragon rose","Mauvaise orthographe !",IF(B106="biniky le dragon rose","Bingo ! Biniky et Boupi l'enfant sur son dos",IF(B106="biniky le petit dragon rose","Un mot de trop !","Raté ! T'abandonnes ??")))))))</f>
      </c>
      <c r="C105" s="30"/>
      <c r="D105" s="30"/>
      <c r="E105" s="31"/>
      <c r="F105" s="7"/>
      <c r="G105" s="32">
        <f>IF(G106="","",IF(G106="dan et dany","Dan et Dany, les anges de la galaxie...",IF(G106="dirty pair","le nom français stp ;)",IF(G106="dann et danny","Une petite faute à rectifier stp !",IF(G106="dan et danny","Une petite faute à rectifier stp !","Bah alors ?? C'est qui ces anges ?")))))</f>
      </c>
      <c r="H105" s="33"/>
      <c r="I105" s="33"/>
      <c r="J105" s="34"/>
    </row>
    <row r="106" spans="2:10" ht="13.5" customHeight="1">
      <c r="B106" s="35"/>
      <c r="C106" s="36"/>
      <c r="D106" s="36"/>
      <c r="E106" s="37"/>
      <c r="F106" s="1"/>
      <c r="G106" s="38"/>
      <c r="H106" s="39"/>
      <c r="I106" s="39"/>
      <c r="J106" s="40"/>
    </row>
    <row r="107" ht="13.5" customHeight="1"/>
    <row r="108" spans="2:10" ht="12.75" customHeight="1">
      <c r="B108" s="8">
        <v>17</v>
      </c>
      <c r="C108" s="9"/>
      <c r="D108" s="9"/>
      <c r="E108" s="10"/>
      <c r="F108" s="1"/>
      <c r="G108" s="11">
        <v>18</v>
      </c>
      <c r="H108" s="12"/>
      <c r="I108" s="12"/>
      <c r="J108" s="13"/>
    </row>
    <row r="109" spans="2:10" ht="12.75" customHeight="1">
      <c r="B109" s="14"/>
      <c r="C109" s="15"/>
      <c r="D109" s="15"/>
      <c r="E109" s="16"/>
      <c r="F109" s="1"/>
      <c r="G109" s="17"/>
      <c r="H109" s="18"/>
      <c r="I109" s="18"/>
      <c r="J109" s="19"/>
    </row>
    <row r="110" spans="2:10" ht="12.75" customHeight="1">
      <c r="B110" s="14"/>
      <c r="C110" s="15"/>
      <c r="D110" s="15"/>
      <c r="E110" s="16"/>
      <c r="F110" s="1"/>
      <c r="G110" s="17"/>
      <c r="H110" s="18"/>
      <c r="I110" s="18"/>
      <c r="J110" s="19"/>
    </row>
    <row r="111" spans="2:10" ht="12.75" customHeight="1">
      <c r="B111" s="14"/>
      <c r="C111" s="15"/>
      <c r="D111" s="15"/>
      <c r="E111" s="16"/>
      <c r="F111" s="1"/>
      <c r="G111" s="17"/>
      <c r="H111" s="18"/>
      <c r="I111" s="18"/>
      <c r="J111" s="19"/>
    </row>
    <row r="112" spans="2:10" ht="12.75" customHeight="1">
      <c r="B112" s="14"/>
      <c r="C112" s="15"/>
      <c r="D112" s="15"/>
      <c r="E112" s="16"/>
      <c r="F112" s="1"/>
      <c r="G112" s="17"/>
      <c r="H112" s="18"/>
      <c r="I112" s="18"/>
      <c r="J112" s="19"/>
    </row>
    <row r="113" spans="2:10" ht="12.75" customHeight="1">
      <c r="B113" s="14"/>
      <c r="C113" s="15"/>
      <c r="D113" s="15"/>
      <c r="E113" s="16"/>
      <c r="F113" s="1"/>
      <c r="G113" s="17"/>
      <c r="H113" s="18"/>
      <c r="I113" s="18"/>
      <c r="J113" s="19"/>
    </row>
    <row r="114" spans="2:10" ht="12.75" customHeight="1">
      <c r="B114" s="14"/>
      <c r="C114" s="15"/>
      <c r="D114" s="15"/>
      <c r="E114" s="20">
        <f>IF(B117="Mightor signifie 'peur'",1,0)</f>
        <v>0</v>
      </c>
      <c r="F114" s="1"/>
      <c r="G114" s="17"/>
      <c r="H114" s="18"/>
      <c r="I114" s="18"/>
      <c r="J114" s="21">
        <f>IF(G117="Pas mal !! Ici avec Bastien et Falkor !",1,0)</f>
        <v>0</v>
      </c>
    </row>
    <row r="115" spans="2:10" ht="12.75" customHeight="1">
      <c r="B115" s="14"/>
      <c r="C115" s="15"/>
      <c r="D115" s="15"/>
      <c r="E115" s="16"/>
      <c r="F115" s="1"/>
      <c r="G115" s="17"/>
      <c r="H115" s="18"/>
      <c r="I115" s="18"/>
      <c r="J115" s="19"/>
    </row>
    <row r="116" spans="2:10" ht="12.75" customHeight="1">
      <c r="B116" s="14"/>
      <c r="C116" s="15"/>
      <c r="D116" s="15"/>
      <c r="E116" s="16"/>
      <c r="F116" s="1"/>
      <c r="G116" s="17"/>
      <c r="H116" s="18"/>
      <c r="I116" s="18"/>
      <c r="J116" s="19"/>
    </row>
    <row r="117" spans="2:10" ht="13.5" customHeight="1">
      <c r="B117" s="29">
        <f>IF(B118="","",IF(B118="mightor","Mightor signifie 'peur'","Un peu de difficulté et y'a pu personne !"))</f>
      </c>
      <c r="C117" s="30"/>
      <c r="D117" s="30"/>
      <c r="E117" s="31"/>
      <c r="F117" s="7"/>
      <c r="G117" s="32">
        <f>IF(G118="","",IF(G118="histoire sans fin","Pas mal !! Ici avec Bastien et Falkor !",IF(G118="l'histoire sans fin","Pas mal !! Ici avec Bastien et Falkor !","Faux ! Mais quoi c'est donc ça ??")))</f>
      </c>
      <c r="H117" s="33"/>
      <c r="I117" s="33"/>
      <c r="J117" s="34"/>
    </row>
    <row r="118" spans="2:10" ht="13.5" customHeight="1">
      <c r="B118" s="35"/>
      <c r="C118" s="36"/>
      <c r="D118" s="36"/>
      <c r="E118" s="37"/>
      <c r="F118" s="1"/>
      <c r="G118" s="38"/>
      <c r="H118" s="39"/>
      <c r="I118" s="39"/>
      <c r="J118" s="40"/>
    </row>
    <row r="119" ht="13.5" customHeight="1"/>
    <row r="120" spans="2:10" ht="12.75" customHeight="1">
      <c r="B120" s="8">
        <v>19</v>
      </c>
      <c r="C120" s="9"/>
      <c r="D120" s="9"/>
      <c r="E120" s="10"/>
      <c r="F120" s="1"/>
      <c r="G120" s="11">
        <v>20</v>
      </c>
      <c r="H120" s="12"/>
      <c r="I120" s="12"/>
      <c r="J120" s="13"/>
    </row>
    <row r="121" spans="2:10" ht="12.75" customHeight="1">
      <c r="B121" s="14"/>
      <c r="C121" s="15"/>
      <c r="D121" s="15"/>
      <c r="E121" s="16"/>
      <c r="F121" s="1"/>
      <c r="G121" s="17"/>
      <c r="H121" s="18"/>
      <c r="I121" s="18"/>
      <c r="J121" s="19"/>
    </row>
    <row r="122" spans="2:10" ht="12.75" customHeight="1">
      <c r="B122" s="14"/>
      <c r="C122" s="15"/>
      <c r="D122" s="15"/>
      <c r="E122" s="16"/>
      <c r="F122" s="1"/>
      <c r="G122" s="17"/>
      <c r="H122" s="18"/>
      <c r="I122" s="18"/>
      <c r="J122" s="19"/>
    </row>
    <row r="123" spans="2:10" ht="12.75" customHeight="1">
      <c r="B123" s="14"/>
      <c r="C123" s="15"/>
      <c r="D123" s="15"/>
      <c r="E123" s="16"/>
      <c r="F123" s="1"/>
      <c r="G123" s="17"/>
      <c r="H123" s="18"/>
      <c r="I123" s="18"/>
      <c r="J123" s="19"/>
    </row>
    <row r="124" spans="2:10" ht="12.75" customHeight="1">
      <c r="B124" s="14"/>
      <c r="C124" s="15"/>
      <c r="D124" s="15"/>
      <c r="E124" s="16"/>
      <c r="F124" s="1"/>
      <c r="G124" s="17"/>
      <c r="H124" s="18"/>
      <c r="I124" s="18"/>
      <c r="J124" s="19"/>
    </row>
    <row r="125" spans="2:10" ht="12.75" customHeight="1">
      <c r="B125" s="14"/>
      <c r="C125" s="15"/>
      <c r="D125" s="15"/>
      <c r="E125" s="16"/>
      <c r="F125" s="1"/>
      <c r="G125" s="17"/>
      <c r="H125" s="18"/>
      <c r="I125" s="18"/>
      <c r="J125" s="19"/>
    </row>
    <row r="126" spans="2:10" ht="12.75" customHeight="1">
      <c r="B126" s="14"/>
      <c r="C126" s="15"/>
      <c r="D126" s="15"/>
      <c r="E126" s="20">
        <f>IF(B129="Il s'agit bien d'adrien, le sauveur du monde",1,0)</f>
        <v>0</v>
      </c>
      <c r="F126" s="1"/>
      <c r="G126" s="17"/>
      <c r="H126" s="18"/>
      <c r="I126" s="18"/>
      <c r="J126" s="21">
        <f>IF(G129="Youpie c'est bien la souris aérodynamique",1,0)</f>
        <v>0</v>
      </c>
    </row>
    <row r="127" spans="2:10" ht="12.75" customHeight="1">
      <c r="B127" s="14"/>
      <c r="C127" s="15"/>
      <c r="D127" s="15"/>
      <c r="E127" s="16"/>
      <c r="F127" s="1"/>
      <c r="G127" s="17"/>
      <c r="H127" s="18"/>
      <c r="I127" s="18"/>
      <c r="J127" s="19"/>
    </row>
    <row r="128" spans="2:10" ht="12.75" customHeight="1">
      <c r="B128" s="14"/>
      <c r="C128" s="15"/>
      <c r="D128" s="15"/>
      <c r="E128" s="16"/>
      <c r="F128" s="1"/>
      <c r="G128" s="17"/>
      <c r="H128" s="18"/>
      <c r="I128" s="18"/>
      <c r="J128" s="19"/>
    </row>
    <row r="129" spans="2:10" ht="13.5" customHeight="1">
      <c r="B129" s="29">
        <f>IF(B130="","",IF(B130="adrien le sauveur du monde","Il s'agit bien d'adrien, le sauveur du monde",IF(B130="adrien sauveur du monde","Il s'agit bien d'adrien, le sauveur du monde",IF(B130="adrien","ton titre est incomplet !!","Faux ! Mon oncle a le même prénom lol"))))</f>
      </c>
      <c r="C129" s="30"/>
      <c r="D129" s="30"/>
      <c r="E129" s="31"/>
      <c r="F129" s="7"/>
      <c r="G129" s="32">
        <f>IF(G130="","",IF(G130="dare dare motus","Youpie c'est bien la souris aérodynamique","Tu reconnais pas ces grandes z'oreilles ?"))</f>
      </c>
      <c r="H129" s="33"/>
      <c r="I129" s="33"/>
      <c r="J129" s="34"/>
    </row>
    <row r="130" spans="2:10" ht="13.5" customHeight="1">
      <c r="B130" s="35"/>
      <c r="C130" s="36"/>
      <c r="D130" s="36"/>
      <c r="E130" s="37"/>
      <c r="F130" s="1"/>
      <c r="G130" s="38"/>
      <c r="H130" s="39"/>
      <c r="I130" s="39"/>
      <c r="J130" s="40"/>
    </row>
    <row r="131" ht="13.5" customHeight="1"/>
    <row r="132" spans="2:10" ht="12.75" customHeight="1">
      <c r="B132" s="8">
        <v>21</v>
      </c>
      <c r="C132" s="9"/>
      <c r="D132" s="9"/>
      <c r="E132" s="10"/>
      <c r="F132" s="1"/>
      <c r="G132" s="11">
        <v>22</v>
      </c>
      <c r="H132" s="12"/>
      <c r="I132" s="12"/>
      <c r="J132" s="13"/>
    </row>
    <row r="133" spans="2:10" ht="12.75" customHeight="1">
      <c r="B133" s="14"/>
      <c r="C133" s="15"/>
      <c r="D133" s="15"/>
      <c r="E133" s="16"/>
      <c r="F133" s="1"/>
      <c r="G133" s="17"/>
      <c r="H133" s="18"/>
      <c r="I133" s="18"/>
      <c r="J133" s="19"/>
    </row>
    <row r="134" spans="2:10" ht="12.75" customHeight="1">
      <c r="B134" s="14"/>
      <c r="C134" s="15"/>
      <c r="D134" s="15"/>
      <c r="E134" s="16"/>
      <c r="F134" s="1"/>
      <c r="G134" s="17"/>
      <c r="H134" s="18"/>
      <c r="I134" s="18"/>
      <c r="J134" s="19"/>
    </row>
    <row r="135" spans="2:10" ht="12.75" customHeight="1">
      <c r="B135" s="14"/>
      <c r="C135" s="15"/>
      <c r="D135" s="15"/>
      <c r="E135" s="16"/>
      <c r="F135" s="1"/>
      <c r="G135" s="17"/>
      <c r="H135" s="18"/>
      <c r="I135" s="18"/>
      <c r="J135" s="19"/>
    </row>
    <row r="136" spans="2:10" ht="12.75" customHeight="1">
      <c r="B136" s="14"/>
      <c r="C136" s="15"/>
      <c r="D136" s="15"/>
      <c r="E136" s="16"/>
      <c r="F136" s="1"/>
      <c r="G136" s="17"/>
      <c r="H136" s="18"/>
      <c r="I136" s="18"/>
      <c r="J136" s="19"/>
    </row>
    <row r="137" spans="2:10" ht="12.75" customHeight="1">
      <c r="B137" s="14"/>
      <c r="C137" s="15"/>
      <c r="D137" s="15"/>
      <c r="E137" s="16"/>
      <c r="F137" s="1"/>
      <c r="G137" s="17"/>
      <c r="H137" s="18"/>
      <c r="I137" s="18"/>
      <c r="J137" s="19"/>
    </row>
    <row r="138" spans="2:10" ht="12.75" customHeight="1">
      <c r="B138" s="14"/>
      <c r="C138" s="15"/>
      <c r="D138" s="15"/>
      <c r="E138" s="20">
        <f>IF(B141="Trouvera ? Trouvera pas ? C'est tout bon !",1,0)</f>
        <v>0</v>
      </c>
      <c r="F138" s="1"/>
      <c r="G138" s="17"/>
      <c r="H138" s="18"/>
      <c r="I138" s="18"/>
      <c r="J138" s="21">
        <f>IF(G141="Spectreman lé plus rapide qu'un missile na",1,0)</f>
        <v>0</v>
      </c>
    </row>
    <row r="139" spans="2:10" ht="12.75" customHeight="1">
      <c r="B139" s="14"/>
      <c r="C139" s="15"/>
      <c r="D139" s="15"/>
      <c r="E139" s="16"/>
      <c r="F139" s="1"/>
      <c r="G139" s="17"/>
      <c r="H139" s="18"/>
      <c r="I139" s="18"/>
      <c r="J139" s="19"/>
    </row>
    <row r="140" spans="2:10" ht="12.75" customHeight="1">
      <c r="B140" s="14"/>
      <c r="C140" s="15"/>
      <c r="D140" s="15"/>
      <c r="E140" s="16"/>
      <c r="F140" s="1"/>
      <c r="G140" s="17"/>
      <c r="H140" s="18"/>
      <c r="I140" s="18"/>
      <c r="J140" s="19"/>
    </row>
    <row r="141" spans="2:10" ht="13.5" customHeight="1">
      <c r="B141" s="29">
        <f>IF(B142="","",IF(B142="claire et tipoune","Trouvera ? Trouvera pas ? C'est tout bon !","Vas, vas chercher… la bonne réponse :o)"))</f>
      </c>
      <c r="C141" s="30"/>
      <c r="D141" s="30"/>
      <c r="E141" s="31"/>
      <c r="F141" s="7"/>
      <c r="G141" s="32">
        <f>IF(G142="","",IF(G142="spectreman","Spectreman lé plus rapide qu'un missile na",IF(G142="sankukai","Sankukai c'était bien après ! Voyons !",IF(G142="san ku kai","San ku kai c'était bien après ! Voyons !","T'aimes pas son costume pour dire ça ?"))))</f>
      </c>
      <c r="H141" s="33"/>
      <c r="I141" s="33"/>
      <c r="J141" s="34"/>
    </row>
    <row r="142" spans="2:10" ht="13.5" customHeight="1">
      <c r="B142" s="35"/>
      <c r="C142" s="36"/>
      <c r="D142" s="36"/>
      <c r="E142" s="37"/>
      <c r="F142" s="1"/>
      <c r="G142" s="38"/>
      <c r="H142" s="39"/>
      <c r="I142" s="39"/>
      <c r="J142" s="40"/>
    </row>
    <row r="143" ht="13.5" customHeight="1"/>
    <row r="144" spans="2:10" ht="12.75" customHeight="1">
      <c r="B144" s="8">
        <v>23</v>
      </c>
      <c r="C144" s="9"/>
      <c r="D144" s="9"/>
      <c r="E144" s="10"/>
      <c r="F144" s="1"/>
      <c r="G144" s="11">
        <v>24</v>
      </c>
      <c r="H144" s="12"/>
      <c r="I144" s="12"/>
      <c r="J144" s="13"/>
    </row>
    <row r="145" spans="2:10" ht="12.75" customHeight="1">
      <c r="B145" s="14"/>
      <c r="C145" s="15"/>
      <c r="D145" s="15"/>
      <c r="E145" s="16"/>
      <c r="F145" s="1"/>
      <c r="G145" s="17"/>
      <c r="H145" s="18"/>
      <c r="I145" s="18"/>
      <c r="J145" s="19"/>
    </row>
    <row r="146" spans="2:10" ht="12.75" customHeight="1">
      <c r="B146" s="14"/>
      <c r="C146" s="15"/>
      <c r="D146" s="15"/>
      <c r="E146" s="16"/>
      <c r="F146" s="1"/>
      <c r="G146" s="17"/>
      <c r="H146" s="18"/>
      <c r="I146" s="18"/>
      <c r="J146" s="19"/>
    </row>
    <row r="147" spans="2:10" ht="12.75" customHeight="1">
      <c r="B147" s="14"/>
      <c r="C147" s="15"/>
      <c r="D147" s="15"/>
      <c r="E147" s="16"/>
      <c r="F147" s="1"/>
      <c r="G147" s="17"/>
      <c r="H147" s="18"/>
      <c r="I147" s="18"/>
      <c r="J147" s="19"/>
    </row>
    <row r="148" spans="2:10" ht="12.75" customHeight="1">
      <c r="B148" s="14"/>
      <c r="C148" s="15"/>
      <c r="D148" s="15"/>
      <c r="E148" s="16"/>
      <c r="F148" s="1"/>
      <c r="G148" s="17"/>
      <c r="H148" s="18"/>
      <c r="I148" s="18"/>
      <c r="J148" s="19"/>
    </row>
    <row r="149" spans="2:10" ht="12.75" customHeight="1">
      <c r="B149" s="14"/>
      <c r="C149" s="15"/>
      <c r="D149" s="15"/>
      <c r="E149" s="16"/>
      <c r="F149" s="1"/>
      <c r="G149" s="17"/>
      <c r="H149" s="18"/>
      <c r="I149" s="18"/>
      <c r="J149" s="19"/>
    </row>
    <row r="150" spans="2:10" ht="12.75" customHeight="1">
      <c r="B150" s="14"/>
      <c r="C150" s="15"/>
      <c r="D150" s="15"/>
      <c r="E150" s="20">
        <f>IF(B153="Des p'tits cabots rigolos, c'est les biskitts",1,0)</f>
        <v>0</v>
      </c>
      <c r="F150" s="1"/>
      <c r="G150" s="17"/>
      <c r="H150" s="18"/>
      <c r="I150" s="18"/>
      <c r="J150" s="21">
        <f>IF(G153="Biien !! tu as donc reconnu Alex Renard !",1,0)</f>
        <v>0</v>
      </c>
    </row>
    <row r="151" spans="2:10" ht="12.75" customHeight="1">
      <c r="B151" s="14"/>
      <c r="C151" s="15"/>
      <c r="D151" s="15"/>
      <c r="E151" s="16"/>
      <c r="F151" s="1"/>
      <c r="G151" s="17"/>
      <c r="H151" s="18"/>
      <c r="I151" s="18"/>
      <c r="J151" s="19"/>
    </row>
    <row r="152" spans="2:10" ht="12.75" customHeight="1">
      <c r="B152" s="14"/>
      <c r="C152" s="15"/>
      <c r="D152" s="15"/>
      <c r="E152" s="16"/>
      <c r="F152" s="1"/>
      <c r="G152" s="17"/>
      <c r="H152" s="18"/>
      <c r="I152" s="18"/>
      <c r="J152" s="19"/>
    </row>
    <row r="153" spans="2:10" ht="13.5" customHeight="1">
      <c r="B153" s="29">
        <f>IF(B154="","",IF(B154="les biskitts","Des p'tits cabots rigolos, c'est les biskitts",IF(B154="biskitts","Des p'tits cabots rigolos, c'est les biskitts",IF(B154="les biskits","il te manque une lettre !",IF(B154="biskits","il te manque une lettre",IF(B154="biskitt","ils sont plusieurs hein :o)",IF(B154="biskit","il te manque une lettre et le pluriel","Prochaine mauvaise réponse ils attaquent !")))))))</f>
      </c>
      <c r="C153" s="30"/>
      <c r="D153" s="30"/>
      <c r="E153" s="31"/>
      <c r="F153" s="7"/>
      <c r="G153" s="32">
        <f>IF(G154="","",IF(G154="edgar le detective cambrioleur","Biien !! tu as donc reconnu Alex Renard !",IF(G154="edgar detective cambrioleur","Biien !! tu as donc reconnu Alex Renard !",IF(G154="edgar","ton titre est incomplet !",IF(G154="edgar de la cambriole","Biien !! tu as donc reconnu Alex Renard !","Heuuu t'as rien de mieux en stock ?")))))</f>
      </c>
      <c r="H153" s="33"/>
      <c r="I153" s="33"/>
      <c r="J153" s="34"/>
    </row>
    <row r="154" spans="2:10" ht="13.5" customHeight="1">
      <c r="B154" s="35"/>
      <c r="C154" s="36"/>
      <c r="D154" s="36"/>
      <c r="E154" s="37"/>
      <c r="F154" s="1"/>
      <c r="G154" s="38"/>
      <c r="H154" s="39"/>
      <c r="I154" s="39"/>
      <c r="J154" s="40"/>
    </row>
    <row r="155" ht="13.5" customHeight="1"/>
    <row r="156" spans="2:10" ht="12.75" customHeight="1">
      <c r="B156" s="8">
        <v>25</v>
      </c>
      <c r="C156" s="9"/>
      <c r="D156" s="9"/>
      <c r="E156" s="10"/>
      <c r="F156" s="1"/>
      <c r="G156" s="11">
        <v>26</v>
      </c>
      <c r="H156" s="12"/>
      <c r="I156" s="12"/>
      <c r="J156" s="13"/>
    </row>
    <row r="157" spans="2:10" ht="12.75" customHeight="1">
      <c r="B157" s="14"/>
      <c r="C157" s="15"/>
      <c r="D157" s="15"/>
      <c r="E157" s="16"/>
      <c r="F157" s="1"/>
      <c r="G157" s="17"/>
      <c r="H157" s="18"/>
      <c r="I157" s="18"/>
      <c r="J157" s="19"/>
    </row>
    <row r="158" spans="2:10" ht="12.75" customHeight="1">
      <c r="B158" s="14"/>
      <c r="C158" s="15"/>
      <c r="D158" s="15"/>
      <c r="E158" s="16"/>
      <c r="F158" s="1"/>
      <c r="G158" s="17"/>
      <c r="H158" s="18"/>
      <c r="I158" s="18"/>
      <c r="J158" s="19"/>
    </row>
    <row r="159" spans="2:10" ht="12.75" customHeight="1">
      <c r="B159" s="14"/>
      <c r="C159" s="15"/>
      <c r="D159" s="15"/>
      <c r="E159" s="16"/>
      <c r="F159" s="1"/>
      <c r="G159" s="17"/>
      <c r="H159" s="18"/>
      <c r="I159" s="18"/>
      <c r="J159" s="19"/>
    </row>
    <row r="160" spans="2:10" ht="12.75" customHeight="1">
      <c r="B160" s="14"/>
      <c r="C160" s="15"/>
      <c r="D160" s="15"/>
      <c r="E160" s="16"/>
      <c r="F160" s="1"/>
      <c r="G160" s="17"/>
      <c r="H160" s="18"/>
      <c r="I160" s="18"/>
      <c r="J160" s="19"/>
    </row>
    <row r="161" spans="2:10" ht="12.75" customHeight="1">
      <c r="B161" s="14"/>
      <c r="C161" s="15"/>
      <c r="D161" s="15"/>
      <c r="E161" s="16"/>
      <c r="F161" s="1"/>
      <c r="G161" s="17"/>
      <c r="H161" s="18"/>
      <c r="I161" s="18"/>
      <c r="J161" s="19"/>
    </row>
    <row r="162" spans="2:10" ht="12.75" customHeight="1">
      <c r="B162" s="14"/>
      <c r="C162" s="15"/>
      <c r="D162" s="15"/>
      <c r="E162" s="20">
        <f>IF(B165="Les Ewoks vaincront ils les Duloks ?",1,0)</f>
        <v>0</v>
      </c>
      <c r="F162" s="1"/>
      <c r="G162" s="17"/>
      <c r="H162" s="18"/>
      <c r="I162" s="18"/>
      <c r="J162" s="21">
        <f>IF(G165="Quel pied que de donner la bonne réponse !",1,0)</f>
        <v>0</v>
      </c>
    </row>
    <row r="163" spans="2:10" ht="12.75" customHeight="1">
      <c r="B163" s="14"/>
      <c r="C163" s="15"/>
      <c r="D163" s="15"/>
      <c r="E163" s="16"/>
      <c r="F163" s="1"/>
      <c r="G163" s="17"/>
      <c r="H163" s="18"/>
      <c r="I163" s="18"/>
      <c r="J163" s="19"/>
    </row>
    <row r="164" spans="2:10" ht="12.75" customHeight="1">
      <c r="B164" s="14"/>
      <c r="C164" s="15"/>
      <c r="D164" s="15"/>
      <c r="E164" s="16"/>
      <c r="F164" s="1"/>
      <c r="G164" s="17"/>
      <c r="H164" s="18"/>
      <c r="I164" s="18"/>
      <c r="J164" s="19"/>
    </row>
    <row r="165" spans="2:10" ht="13.5" customHeight="1">
      <c r="B165" s="29">
        <f>IF(B166="","",IF(B166="les ewoks","Les Ewoks vaincront ils les Duloks ?",IF(B166="ewoks","Les Ewoks vaincront ils les Duloks ?",IF(B166="les ewok","Et le pluriel ?",IF(B166="ewok","Et le pluriel ?","C'est eux les plus forts, et toi t'as tort !")))))</f>
      </c>
      <c r="C165" s="30"/>
      <c r="D165" s="30"/>
      <c r="E165" s="31"/>
      <c r="F165" s="7"/>
      <c r="G165" s="32">
        <f>IF(G166="","",IF(G166="soulierville","Quel pied que de donner la bonne réponse !","C'est pas le pied ta réponse !"))</f>
      </c>
      <c r="H165" s="33"/>
      <c r="I165" s="33"/>
      <c r="J165" s="34"/>
    </row>
    <row r="166" spans="2:10" ht="13.5" customHeight="1">
      <c r="B166" s="35"/>
      <c r="C166" s="36"/>
      <c r="D166" s="36"/>
      <c r="E166" s="37"/>
      <c r="F166" s="1"/>
      <c r="G166" s="38"/>
      <c r="H166" s="39"/>
      <c r="I166" s="39"/>
      <c r="J166" s="40"/>
    </row>
    <row r="167" ht="13.5" customHeight="1"/>
    <row r="168" spans="2:10" ht="12.75" customHeight="1">
      <c r="B168" s="8">
        <v>27</v>
      </c>
      <c r="C168" s="9"/>
      <c r="D168" s="9"/>
      <c r="E168" s="10"/>
      <c r="F168" s="1"/>
      <c r="G168" s="11">
        <v>28</v>
      </c>
      <c r="H168" s="12"/>
      <c r="I168" s="12"/>
      <c r="J168" s="13"/>
    </row>
    <row r="169" spans="2:10" ht="12.75" customHeight="1">
      <c r="B169" s="14"/>
      <c r="C169" s="15"/>
      <c r="D169" s="15"/>
      <c r="E169" s="16"/>
      <c r="F169" s="1"/>
      <c r="G169" s="17"/>
      <c r="H169" s="18"/>
      <c r="I169" s="18"/>
      <c r="J169" s="19"/>
    </row>
    <row r="170" spans="2:10" ht="12.75" customHeight="1">
      <c r="B170" s="14"/>
      <c r="C170" s="15"/>
      <c r="D170" s="15"/>
      <c r="E170" s="16"/>
      <c r="F170" s="1"/>
      <c r="G170" s="17"/>
      <c r="H170" s="18"/>
      <c r="I170" s="18"/>
      <c r="J170" s="19"/>
    </row>
    <row r="171" spans="2:10" ht="12.75" customHeight="1">
      <c r="B171" s="14"/>
      <c r="C171" s="15"/>
      <c r="D171" s="15"/>
      <c r="E171" s="16"/>
      <c r="F171" s="1"/>
      <c r="G171" s="17"/>
      <c r="H171" s="18"/>
      <c r="I171" s="18"/>
      <c r="J171" s="19"/>
    </row>
    <row r="172" spans="2:10" ht="12.75" customHeight="1">
      <c r="B172" s="14"/>
      <c r="C172" s="15"/>
      <c r="D172" s="15"/>
      <c r="E172" s="16"/>
      <c r="F172" s="1"/>
      <c r="G172" s="17"/>
      <c r="H172" s="18"/>
      <c r="I172" s="18"/>
      <c r="J172" s="19"/>
    </row>
    <row r="173" spans="2:10" ht="12.75" customHeight="1">
      <c r="B173" s="14"/>
      <c r="C173" s="15"/>
      <c r="D173" s="15"/>
      <c r="E173" s="16"/>
      <c r="F173" s="1"/>
      <c r="G173" s="17"/>
      <c r="H173" s="18"/>
      <c r="I173" s="18"/>
      <c r="J173" s="19"/>
    </row>
    <row r="174" spans="2:10" ht="12.75" customHeight="1">
      <c r="B174" s="14"/>
      <c r="C174" s="15"/>
      <c r="D174" s="15"/>
      <c r="E174" s="20">
        <f>IF(B177="La bulle c'est pas pour toi ! Op 1 point !",1,0)</f>
        <v>0</v>
      </c>
      <c r="F174" s="1"/>
      <c r="G174" s="17"/>
      <c r="H174" s="18"/>
      <c r="I174" s="18"/>
      <c r="J174" s="21">
        <f>IF(G177="YEP et c'était dans les débuts de récré A2",1,0)</f>
        <v>0</v>
      </c>
    </row>
    <row r="175" spans="2:10" ht="12.75" customHeight="1">
      <c r="B175" s="14"/>
      <c r="C175" s="15"/>
      <c r="D175" s="15"/>
      <c r="E175" s="16"/>
      <c r="F175" s="1"/>
      <c r="G175" s="17"/>
      <c r="H175" s="18"/>
      <c r="I175" s="18"/>
      <c r="J175" s="19"/>
    </row>
    <row r="176" spans="2:10" ht="12.75" customHeight="1">
      <c r="B176" s="14"/>
      <c r="C176" s="15"/>
      <c r="D176" s="15"/>
      <c r="E176" s="16"/>
      <c r="F176" s="1"/>
      <c r="G176" s="17"/>
      <c r="H176" s="18"/>
      <c r="I176" s="18"/>
      <c r="J176" s="19"/>
    </row>
    <row r="177" spans="2:10" ht="13.5" customHeight="1">
      <c r="B177" s="29">
        <f>IF(B178="","",IF(B178="pepin la bulle","La bulle c'est pas pour toi ! Op 1 point !",IF(B178="pepin","Ton titre est incomplet mais pas trop mal","Zéro pointé pour toi !")))</f>
      </c>
      <c r="C177" s="30"/>
      <c r="D177" s="30"/>
      <c r="E177" s="31"/>
      <c r="F177" s="7"/>
      <c r="G177" s="32">
        <f>IF(G178="","",IF(G178="quaq quao","YEP et c'était dans les débuts de récré A2",IF(G178="moi mao","c'est pas celui là mais l'autre :o)","T'as jamais fait de pliage à l'école toi ?")))</f>
      </c>
      <c r="H177" s="33"/>
      <c r="I177" s="33"/>
      <c r="J177" s="34"/>
    </row>
    <row r="178" spans="2:10" ht="13.5" customHeight="1">
      <c r="B178" s="35"/>
      <c r="C178" s="36"/>
      <c r="D178" s="36"/>
      <c r="E178" s="37"/>
      <c r="F178" s="1"/>
      <c r="G178" s="38"/>
      <c r="H178" s="39"/>
      <c r="I178" s="39"/>
      <c r="J178" s="40"/>
    </row>
    <row r="179" ht="13.5" customHeight="1"/>
    <row r="180" spans="2:10" ht="12.75" customHeight="1">
      <c r="B180" s="8">
        <v>29</v>
      </c>
      <c r="C180" s="9"/>
      <c r="D180" s="9"/>
      <c r="E180" s="10"/>
      <c r="F180" s="1"/>
      <c r="G180" s="11">
        <v>30</v>
      </c>
      <c r="H180" s="12"/>
      <c r="I180" s="12"/>
      <c r="J180" s="13"/>
    </row>
    <row r="181" spans="2:10" ht="12.75" customHeight="1">
      <c r="B181" s="14"/>
      <c r="C181" s="15"/>
      <c r="D181" s="15"/>
      <c r="E181" s="16"/>
      <c r="F181" s="1"/>
      <c r="G181" s="17"/>
      <c r="H181" s="18"/>
      <c r="I181" s="18"/>
      <c r="J181" s="19"/>
    </row>
    <row r="182" spans="2:10" ht="12.75" customHeight="1">
      <c r="B182" s="14"/>
      <c r="C182" s="15"/>
      <c r="D182" s="15"/>
      <c r="E182" s="16"/>
      <c r="F182" s="1"/>
      <c r="G182" s="17"/>
      <c r="H182" s="18"/>
      <c r="I182" s="18"/>
      <c r="J182" s="19"/>
    </row>
    <row r="183" spans="2:10" ht="12.75" customHeight="1">
      <c r="B183" s="14"/>
      <c r="C183" s="15"/>
      <c r="D183" s="15"/>
      <c r="E183" s="16"/>
      <c r="F183" s="1"/>
      <c r="G183" s="17"/>
      <c r="H183" s="18"/>
      <c r="I183" s="18"/>
      <c r="J183" s="19"/>
    </row>
    <row r="184" spans="2:10" ht="12.75" customHeight="1">
      <c r="B184" s="14"/>
      <c r="C184" s="15"/>
      <c r="D184" s="15"/>
      <c r="E184" s="16"/>
      <c r="F184" s="1"/>
      <c r="G184" s="17"/>
      <c r="H184" s="18"/>
      <c r="I184" s="18"/>
      <c r="J184" s="19"/>
    </row>
    <row r="185" spans="2:10" ht="12.75" customHeight="1">
      <c r="B185" s="14"/>
      <c r="C185" s="15"/>
      <c r="D185" s="15"/>
      <c r="E185" s="16"/>
      <c r="F185" s="1"/>
      <c r="G185" s="17"/>
      <c r="H185" s="18"/>
      <c r="I185" s="18"/>
      <c r="J185" s="19"/>
    </row>
    <row r="186" spans="2:10" ht="12.75" customHeight="1">
      <c r="B186" s="14"/>
      <c r="C186" s="15"/>
      <c r="D186" s="15"/>
      <c r="E186" s="20">
        <f>IF(B189="1, 2, 3 ouvre toi sésame !",1,0)</f>
        <v>0</v>
      </c>
      <c r="F186" s="1"/>
      <c r="G186" s="17"/>
      <c r="H186" s="18"/>
      <c r="I186" s="18"/>
      <c r="J186" s="21">
        <f>IF(G189="Même qu'ils sont très rigolos les diplodos",1,0)</f>
        <v>0</v>
      </c>
    </row>
    <row r="187" spans="2:10" ht="12.75" customHeight="1">
      <c r="B187" s="14"/>
      <c r="C187" s="15"/>
      <c r="D187" s="15"/>
      <c r="E187" s="16"/>
      <c r="F187" s="1"/>
      <c r="G187" s="17"/>
      <c r="H187" s="18"/>
      <c r="I187" s="18"/>
      <c r="J187" s="19"/>
    </row>
    <row r="188" spans="2:10" ht="12.75" customHeight="1">
      <c r="B188" s="14"/>
      <c r="C188" s="15"/>
      <c r="D188" s="15"/>
      <c r="E188" s="16"/>
      <c r="F188" s="1"/>
      <c r="G188" s="17"/>
      <c r="H188" s="18"/>
      <c r="I188" s="18"/>
      <c r="J188" s="19"/>
    </row>
    <row r="189" spans="2:10" ht="13.5" customHeight="1">
      <c r="B189" s="29">
        <f>IF(B190="","",IF(B190="un rue sesame","1, 2, 3 ouvre toi sésame !",IF(B190="1 rue sesame","1, 2, 3 ouvre toi sésame !",IF(B190="rue sesame","et le numéro de la rue ??","Trop dur pour toi ??"))))</f>
      </c>
      <c r="C189" s="30"/>
      <c r="D189" s="30"/>
      <c r="E189" s="31"/>
      <c r="F189" s="7"/>
      <c r="G189" s="32">
        <f>IF(G190="","",IF(G190="diplodo","Même qu'ils sont très rigolos les diplodos",IF(G190="les diplodo","Même qu'ils sont très rigolos les diplodos",IF(G190="diplodos","Attention pas de pluriel !",IF(G190="les diplodos","Attention pas de pluriel !","C'est les bonnes réponses qu'on demande !")))))</f>
      </c>
      <c r="H189" s="33"/>
      <c r="I189" s="33"/>
      <c r="J189" s="34"/>
    </row>
    <row r="190" spans="2:10" ht="13.5" customHeight="1">
      <c r="B190" s="35"/>
      <c r="C190" s="36"/>
      <c r="D190" s="36"/>
      <c r="E190" s="37"/>
      <c r="F190" s="1"/>
      <c r="G190" s="41"/>
      <c r="H190" s="42"/>
      <c r="I190" s="42"/>
      <c r="J190" s="43"/>
    </row>
    <row r="191" ht="13.5" customHeight="1"/>
    <row r="192" spans="2:10" ht="12.75" customHeight="1">
      <c r="B192" s="8">
        <v>31</v>
      </c>
      <c r="C192" s="9"/>
      <c r="D192" s="9"/>
      <c r="E192" s="10"/>
      <c r="F192" s="1"/>
      <c r="G192" s="11">
        <v>32</v>
      </c>
      <c r="H192" s="12"/>
      <c r="I192" s="12"/>
      <c r="J192" s="13"/>
    </row>
    <row r="193" spans="2:10" ht="12.75" customHeight="1">
      <c r="B193" s="14"/>
      <c r="C193" s="15"/>
      <c r="D193" s="15"/>
      <c r="E193" s="16"/>
      <c r="F193" s="1"/>
      <c r="G193" s="17"/>
      <c r="H193" s="18"/>
      <c r="I193" s="18"/>
      <c r="J193" s="19"/>
    </row>
    <row r="194" spans="2:10" ht="12.75" customHeight="1">
      <c r="B194" s="14"/>
      <c r="C194" s="15"/>
      <c r="D194" s="15"/>
      <c r="E194" s="16"/>
      <c r="F194" s="1"/>
      <c r="G194" s="17"/>
      <c r="H194" s="18"/>
      <c r="I194" s="18"/>
      <c r="J194" s="19"/>
    </row>
    <row r="195" spans="2:10" ht="12.75" customHeight="1">
      <c r="B195" s="14"/>
      <c r="C195" s="15"/>
      <c r="D195" s="15"/>
      <c r="E195" s="16"/>
      <c r="F195" s="1"/>
      <c r="G195" s="17"/>
      <c r="H195" s="18"/>
      <c r="I195" s="18"/>
      <c r="J195" s="19"/>
    </row>
    <row r="196" spans="2:10" ht="12.75" customHeight="1">
      <c r="B196" s="14"/>
      <c r="C196" s="15"/>
      <c r="D196" s="15"/>
      <c r="E196" s="16"/>
      <c r="F196" s="1"/>
      <c r="G196" s="17"/>
      <c r="H196" s="18"/>
      <c r="I196" s="18"/>
      <c r="J196" s="19"/>
    </row>
    <row r="197" spans="2:10" ht="12.75" customHeight="1">
      <c r="B197" s="14"/>
      <c r="C197" s="15"/>
      <c r="D197" s="15"/>
      <c r="E197" s="16"/>
      <c r="F197" s="1"/>
      <c r="G197" s="17"/>
      <c r="H197" s="18"/>
      <c r="I197" s="18"/>
      <c r="J197" s="19"/>
    </row>
    <row r="198" spans="2:10" ht="12.75" customHeight="1">
      <c r="B198" s="14"/>
      <c r="C198" s="15"/>
      <c r="D198" s="15"/>
      <c r="E198" s="20">
        <f>IF(B201="Snarff snarff c'est tout bon !",1,0)</f>
        <v>0</v>
      </c>
      <c r="F198" s="1"/>
      <c r="G198" s="17"/>
      <c r="H198" s="18"/>
      <c r="I198" s="18"/>
      <c r="J198" s="21">
        <f>IF(G201="Les 4 : Richard Johnny Suzanne et Ben Grin",1,0)</f>
        <v>0</v>
      </c>
    </row>
    <row r="199" spans="2:10" ht="12.75" customHeight="1">
      <c r="B199" s="14"/>
      <c r="C199" s="15"/>
      <c r="D199" s="15"/>
      <c r="E199" s="16"/>
      <c r="F199" s="1"/>
      <c r="G199" s="17"/>
      <c r="H199" s="18"/>
      <c r="I199" s="18"/>
      <c r="J199" s="19"/>
    </row>
    <row r="200" spans="2:10" ht="12.75" customHeight="1">
      <c r="B200" s="14"/>
      <c r="C200" s="15"/>
      <c r="D200" s="15"/>
      <c r="E200" s="16"/>
      <c r="F200" s="1"/>
      <c r="G200" s="17"/>
      <c r="H200" s="18"/>
      <c r="I200" s="18"/>
      <c r="J200" s="19"/>
    </row>
    <row r="201" spans="2:10" ht="13.5" customHeight="1">
      <c r="B201" s="29">
        <f>IF(B202="","",IF(B202="cosmocats","Snarff snarff c'est tout bon !",IF(B202="cosmocat","il te manque une petite lettre !","Heu même ma mère s'en souvient !")))</f>
      </c>
      <c r="C201" s="30"/>
      <c r="D201" s="30"/>
      <c r="E201" s="31"/>
      <c r="F201" s="7"/>
      <c r="G201" s="32">
        <f>IF(G202="","",IF(G202="les 4 fantastiques","Les 4 : Richard Johnny Suzanne et Ben Grin",IF(G202="les quatre fantastiques","Les 4 : Richard Johnny Suzanne et Ben Grin",IF(G202="4 fantastiques","Les 4 : Richard Johnny Suzanne et Ben Grin",IF(G202="quatre fantastiques","Les 4 : Richard Johnny Suzanne et Ben Grin",IF(G202="les 4 fantastique","attention au pluriel !",IF(G202="les quatre fantastique","attention au pluriel !",IF(G202="4 fantastique","attention au pluriel !","Heu, hé, ho hein, dit.. FAUX !"))))))))</f>
      </c>
      <c r="H201" s="33"/>
      <c r="I201" s="33"/>
      <c r="J201" s="34"/>
    </row>
    <row r="202" spans="2:10" ht="13.5" customHeight="1">
      <c r="B202" s="35"/>
      <c r="C202" s="36"/>
      <c r="D202" s="36"/>
      <c r="E202" s="37"/>
      <c r="F202" s="1"/>
      <c r="G202" s="38"/>
      <c r="H202" s="39"/>
      <c r="I202" s="39"/>
      <c r="J202" s="40"/>
    </row>
    <row r="203" ht="13.5" customHeight="1"/>
    <row r="204" spans="2:10" ht="12.75" customHeight="1">
      <c r="B204" s="8">
        <v>33</v>
      </c>
      <c r="C204" s="9"/>
      <c r="D204" s="9"/>
      <c r="E204" s="10"/>
      <c r="F204" s="1"/>
      <c r="G204" s="11">
        <v>34</v>
      </c>
      <c r="H204" s="12"/>
      <c r="I204" s="12"/>
      <c r="J204" s="13"/>
    </row>
    <row r="205" spans="2:10" ht="12.75" customHeight="1">
      <c r="B205" s="14"/>
      <c r="C205" s="15"/>
      <c r="D205" s="15"/>
      <c r="E205" s="16"/>
      <c r="F205" s="1"/>
      <c r="G205" s="17"/>
      <c r="H205" s="18"/>
      <c r="I205" s="18"/>
      <c r="J205" s="19"/>
    </row>
    <row r="206" spans="2:10" ht="12.75" customHeight="1">
      <c r="B206" s="14"/>
      <c r="C206" s="15"/>
      <c r="D206" s="15"/>
      <c r="E206" s="16"/>
      <c r="F206" s="1"/>
      <c r="G206" s="17"/>
      <c r="H206" s="18"/>
      <c r="I206" s="18"/>
      <c r="J206" s="19"/>
    </row>
    <row r="207" spans="2:10" ht="12.75" customHeight="1">
      <c r="B207" s="14"/>
      <c r="C207" s="15"/>
      <c r="D207" s="15"/>
      <c r="E207" s="16"/>
      <c r="F207" s="1"/>
      <c r="G207" s="17"/>
      <c r="H207" s="18"/>
      <c r="I207" s="18"/>
      <c r="J207" s="19"/>
    </row>
    <row r="208" spans="2:10" ht="12.75" customHeight="1">
      <c r="B208" s="14"/>
      <c r="C208" s="15"/>
      <c r="D208" s="15"/>
      <c r="E208" s="16"/>
      <c r="F208" s="1"/>
      <c r="G208" s="17"/>
      <c r="H208" s="18"/>
      <c r="I208" s="18"/>
      <c r="J208" s="19"/>
    </row>
    <row r="209" spans="2:10" ht="12.75" customHeight="1">
      <c r="B209" s="14"/>
      <c r="C209" s="15"/>
      <c r="D209" s="15"/>
      <c r="E209" s="16"/>
      <c r="F209" s="1"/>
      <c r="G209" s="17"/>
      <c r="H209" s="18"/>
      <c r="I209" s="18"/>
      <c r="J209" s="19"/>
    </row>
    <row r="210" spans="2:10" ht="12.75" customHeight="1">
      <c r="B210" s="14"/>
      <c r="C210" s="15"/>
      <c r="D210" s="15"/>
      <c r="E210" s="20">
        <f>IF(B213="Elle ne connait pas Pierrot mais c'est bon !",1,0)</f>
        <v>0</v>
      </c>
      <c r="F210" s="1"/>
      <c r="G210" s="17"/>
      <c r="H210" s="18"/>
      <c r="I210" s="18"/>
      <c r="J210" s="21">
        <f>IF(G213="C'est vrai qu'il est gentil ce Démétan !",1,0)</f>
        <v>0</v>
      </c>
    </row>
    <row r="211" spans="2:10" ht="12.75" customHeight="1">
      <c r="B211" s="14"/>
      <c r="C211" s="15"/>
      <c r="D211" s="15"/>
      <c r="E211" s="16"/>
      <c r="F211" s="1"/>
      <c r="G211" s="17"/>
      <c r="H211" s="18"/>
      <c r="I211" s="18"/>
      <c r="J211" s="19"/>
    </row>
    <row r="212" spans="2:10" ht="12.75" customHeight="1">
      <c r="B212" s="14"/>
      <c r="C212" s="15"/>
      <c r="D212" s="15"/>
      <c r="E212" s="16"/>
      <c r="F212" s="1"/>
      <c r="G212" s="17"/>
      <c r="H212" s="18"/>
      <c r="I212" s="18"/>
      <c r="J212" s="19"/>
    </row>
    <row r="213" spans="2:10" ht="13.5" customHeight="1">
      <c r="B213" s="29">
        <f>IF(B214="","",IF(B214="clair de lune","Elle ne connait pas Pierrot mais c'est bon !",IF(B214="claire de lune","Attention 'Claire' ici n'est pas un prénom","Eh beh naaaaaaaaaaaa !")))</f>
      </c>
      <c r="C213" s="30"/>
      <c r="D213" s="30"/>
      <c r="E213" s="31"/>
      <c r="F213" s="7"/>
      <c r="G213" s="32">
        <f>IF(G214="","",IF(G214="demetan","C'est vrai qu'il est gentil ce Démétan !",IF(G214="demetan la petite grenouille","C'est vrai qu'il est gentil ce Démétan !","Jacadi : donne une bonne réponse voir")))</f>
      </c>
      <c r="H213" s="33"/>
      <c r="I213" s="33"/>
      <c r="J213" s="34"/>
    </row>
    <row r="214" spans="2:10" ht="13.5" customHeight="1">
      <c r="B214" s="35"/>
      <c r="C214" s="36"/>
      <c r="D214" s="36"/>
      <c r="E214" s="37"/>
      <c r="F214" s="1"/>
      <c r="G214" s="38"/>
      <c r="H214" s="39"/>
      <c r="I214" s="39"/>
      <c r="J214" s="40"/>
    </row>
    <row r="215" ht="13.5" customHeight="1"/>
    <row r="216" spans="2:10" ht="12.75" customHeight="1">
      <c r="B216" s="8">
        <v>35</v>
      </c>
      <c r="C216" s="9"/>
      <c r="D216" s="9"/>
      <c r="E216" s="10"/>
      <c r="F216" s="1"/>
      <c r="G216" s="11">
        <v>36</v>
      </c>
      <c r="H216" s="12"/>
      <c r="I216" s="12"/>
      <c r="J216" s="13"/>
    </row>
    <row r="217" spans="2:10" ht="12.75" customHeight="1">
      <c r="B217" s="14"/>
      <c r="C217" s="15"/>
      <c r="D217" s="15"/>
      <c r="E217" s="16"/>
      <c r="F217" s="1"/>
      <c r="G217" s="17"/>
      <c r="H217" s="18"/>
      <c r="I217" s="18"/>
      <c r="J217" s="19"/>
    </row>
    <row r="218" spans="2:10" ht="12.75" customHeight="1">
      <c r="B218" s="14"/>
      <c r="C218" s="15"/>
      <c r="D218" s="15"/>
      <c r="E218" s="16"/>
      <c r="F218" s="1"/>
      <c r="G218" s="17"/>
      <c r="H218" s="18"/>
      <c r="I218" s="18"/>
      <c r="J218" s="19"/>
    </row>
    <row r="219" spans="2:10" ht="12.75" customHeight="1">
      <c r="B219" s="14"/>
      <c r="C219" s="15"/>
      <c r="D219" s="15"/>
      <c r="E219" s="16"/>
      <c r="F219" s="1"/>
      <c r="G219" s="17"/>
      <c r="H219" s="18"/>
      <c r="I219" s="18"/>
      <c r="J219" s="19"/>
    </row>
    <row r="220" spans="2:10" ht="12.75" customHeight="1">
      <c r="B220" s="14"/>
      <c r="C220" s="15"/>
      <c r="D220" s="15"/>
      <c r="E220" s="16"/>
      <c r="F220" s="1"/>
      <c r="G220" s="17"/>
      <c r="H220" s="18"/>
      <c r="I220" s="18"/>
      <c r="J220" s="19"/>
    </row>
    <row r="221" spans="2:10" ht="12.75" customHeight="1">
      <c r="B221" s="14"/>
      <c r="C221" s="15"/>
      <c r="D221" s="15"/>
      <c r="E221" s="16"/>
      <c r="F221" s="1"/>
      <c r="G221" s="17"/>
      <c r="H221" s="18"/>
      <c r="I221" s="18"/>
      <c r="J221" s="19"/>
    </row>
    <row r="222" spans="2:10" ht="12.75" customHeight="1">
      <c r="B222" s="14"/>
      <c r="C222" s="15"/>
      <c r="D222" s="15"/>
      <c r="E222" s="20">
        <f>IF(B225="Mouarf c'est faux",,IF(B225="Quelqu'un te l'a soufflé ?",1,0))</f>
        <v>0</v>
      </c>
      <c r="F222" s="1"/>
      <c r="G222" s="17"/>
      <c r="H222" s="18"/>
      <c r="I222" s="18"/>
      <c r="J222" s="21">
        <f>IF(G225="Il s'agit bien de ces 2 compagnons d'arme",1,0)</f>
        <v>0</v>
      </c>
    </row>
    <row r="223" spans="2:10" ht="12.75" customHeight="1">
      <c r="B223" s="14"/>
      <c r="C223" s="15"/>
      <c r="D223" s="15"/>
      <c r="E223" s="16"/>
      <c r="F223" s="1"/>
      <c r="G223" s="17"/>
      <c r="H223" s="18"/>
      <c r="I223" s="18"/>
      <c r="J223" s="19"/>
    </row>
    <row r="224" spans="2:10" ht="12.75" customHeight="1">
      <c r="B224" s="14"/>
      <c r="C224" s="15"/>
      <c r="D224" s="15"/>
      <c r="E224" s="16"/>
      <c r="F224" s="1"/>
      <c r="G224" s="17"/>
      <c r="H224" s="18"/>
      <c r="I224" s="18"/>
      <c r="J224" s="19"/>
    </row>
    <row r="225" spans="2:10" ht="13.5" customHeight="1">
      <c r="B225" s="29">
        <f>IF(B226="","",IF(B226="sab rider","Quelqu'un te l'a soufflé ?",IF(B226="sab-rider","Quelqu'un te l'a soufflé ?",IF(B226="sab-rider le chevalier au sabre","Quelqu'un te l'a soufflé ?",IF(B226="sab rider le chevalier au sabre","Quelqu'un te l'a soufflé ?",IF(B226="sabrider le chevalier au sabre","C'est presque ça ! En 2 mots !",IF(B226="sabrider","C'est presque ça ! En 2 mots !","Ce chevalier ne te dit rien à priori !")))))))</f>
      </c>
      <c r="C225" s="30"/>
      <c r="D225" s="30"/>
      <c r="E225" s="31"/>
      <c r="F225" s="7"/>
      <c r="G225" s="32">
        <f>IF(G226="","",IF(G226="johan et pirlouit","Il s'agit bien de ces 2 compagnons d'arme",IF(G226="johan et pirlouis","C'est pas un 's' au 2ème prénom !","Faux ! Essais tu de ressembler à cette chèvre ?")))</f>
      </c>
      <c r="H225" s="33"/>
      <c r="I225" s="33"/>
      <c r="J225" s="34"/>
    </row>
    <row r="226" spans="2:10" ht="13.5" customHeight="1">
      <c r="B226" s="35"/>
      <c r="C226" s="36"/>
      <c r="D226" s="36"/>
      <c r="E226" s="37"/>
      <c r="F226" s="1"/>
      <c r="G226" s="38"/>
      <c r="H226" s="39"/>
      <c r="I226" s="39"/>
      <c r="J226" s="40"/>
    </row>
    <row r="227" ht="13.5" customHeight="1"/>
    <row r="228" spans="2:10" ht="12.75" customHeight="1">
      <c r="B228" s="8">
        <v>37</v>
      </c>
      <c r="C228" s="9"/>
      <c r="D228" s="9"/>
      <c r="E228" s="10"/>
      <c r="F228" s="1"/>
      <c r="G228" s="11">
        <v>38</v>
      </c>
      <c r="H228" s="12"/>
      <c r="I228" s="12"/>
      <c r="J228" s="13"/>
    </row>
    <row r="229" spans="2:10" ht="12.75" customHeight="1">
      <c r="B229" s="14"/>
      <c r="C229" s="15"/>
      <c r="D229" s="15"/>
      <c r="E229" s="16"/>
      <c r="F229" s="1"/>
      <c r="G229" s="17"/>
      <c r="H229" s="18"/>
      <c r="I229" s="18"/>
      <c r="J229" s="19"/>
    </row>
    <row r="230" spans="2:10" ht="12.75" customHeight="1">
      <c r="B230" s="14"/>
      <c r="C230" s="15"/>
      <c r="D230" s="15"/>
      <c r="E230" s="16"/>
      <c r="F230" s="1"/>
      <c r="G230" s="17"/>
      <c r="H230" s="18"/>
      <c r="I230" s="18"/>
      <c r="J230" s="19"/>
    </row>
    <row r="231" spans="2:10" ht="12.75" customHeight="1">
      <c r="B231" s="14"/>
      <c r="C231" s="15"/>
      <c r="D231" s="15"/>
      <c r="E231" s="16"/>
      <c r="F231" s="1"/>
      <c r="G231" s="17"/>
      <c r="H231" s="18"/>
      <c r="I231" s="18"/>
      <c r="J231" s="19"/>
    </row>
    <row r="232" spans="2:10" ht="12.75" customHeight="1">
      <c r="B232" s="14"/>
      <c r="C232" s="15"/>
      <c r="D232" s="15"/>
      <c r="E232" s="16"/>
      <c r="F232" s="1"/>
      <c r="G232" s="17"/>
      <c r="H232" s="18"/>
      <c r="I232" s="18"/>
      <c r="J232" s="19"/>
    </row>
    <row r="233" spans="2:10" ht="12.75" customHeight="1">
      <c r="B233" s="14"/>
      <c r="C233" s="15"/>
      <c r="D233" s="15"/>
      <c r="E233" s="16"/>
      <c r="F233" s="1"/>
      <c r="G233" s="17"/>
      <c r="H233" s="18"/>
      <c r="I233" s="18"/>
      <c r="J233" s="19"/>
    </row>
    <row r="234" spans="2:10" ht="12.75" customHeight="1">
      <c r="B234" s="14"/>
      <c r="C234" s="15"/>
      <c r="D234" s="15"/>
      <c r="E234" s="20">
        <f>IF(B237="Le roi des phoque, c'est Bibifoc !",1,0)</f>
        <v>0</v>
      </c>
      <c r="F234" s="1"/>
      <c r="G234" s="17"/>
      <c r="H234" s="18"/>
      <c r="I234" s="18"/>
      <c r="J234" s="21">
        <f>IF(G237="Ouiii ! Avec Perry, Spot, Rosemarie et Flint",1,0)</f>
        <v>0</v>
      </c>
    </row>
    <row r="235" spans="2:10" ht="12.75" customHeight="1">
      <c r="B235" s="14"/>
      <c r="C235" s="15"/>
      <c r="D235" s="15"/>
      <c r="E235" s="16"/>
      <c r="F235" s="1"/>
      <c r="G235" s="17"/>
      <c r="H235" s="18"/>
      <c r="I235" s="18"/>
      <c r="J235" s="19"/>
    </row>
    <row r="236" spans="2:10" ht="12.75" customHeight="1">
      <c r="B236" s="14"/>
      <c r="C236" s="15"/>
      <c r="D236" s="15"/>
      <c r="E236" s="16"/>
      <c r="F236" s="1"/>
      <c r="G236" s="17"/>
      <c r="H236" s="18"/>
      <c r="I236" s="18"/>
      <c r="J236" s="19"/>
    </row>
    <row r="237" spans="2:10" ht="13.5" customHeight="1">
      <c r="B237" s="29">
        <f>IF(B238="","",IF(B238="bibifoc","Le roi des phoque, c'est Bibifoc !","Mais qui est-ce donc ce méchant ??"))</f>
      </c>
      <c r="C237" s="30"/>
      <c r="D237" s="30"/>
      <c r="E237" s="31"/>
      <c r="F237" s="7"/>
      <c r="G237" s="32">
        <f>IF(G238="","",IF(G238="hong kong fou fou","Ouiii ! Avec Perry, Spot, Rosemarie et Flint","Naaa ! Et pouquoi pas Brule Lee !!"))</f>
      </c>
      <c r="H237" s="33"/>
      <c r="I237" s="33"/>
      <c r="J237" s="34"/>
    </row>
    <row r="238" spans="2:10" ht="13.5" customHeight="1">
      <c r="B238" s="35"/>
      <c r="C238" s="36"/>
      <c r="D238" s="36"/>
      <c r="E238" s="37"/>
      <c r="F238" s="1"/>
      <c r="G238" s="38"/>
      <c r="H238" s="39"/>
      <c r="I238" s="39"/>
      <c r="J238" s="40"/>
    </row>
    <row r="239" ht="13.5" customHeight="1"/>
    <row r="240" spans="2:10" ht="12.75" customHeight="1">
      <c r="B240" s="8">
        <v>39</v>
      </c>
      <c r="C240" s="9"/>
      <c r="D240" s="9"/>
      <c r="E240" s="10"/>
      <c r="F240" s="1"/>
      <c r="G240" s="11">
        <v>40</v>
      </c>
      <c r="H240" s="12"/>
      <c r="I240" s="12"/>
      <c r="J240" s="13"/>
    </row>
    <row r="241" spans="2:10" ht="12.75" customHeight="1">
      <c r="B241" s="14"/>
      <c r="C241" s="15"/>
      <c r="D241" s="15"/>
      <c r="E241" s="16"/>
      <c r="F241" s="1"/>
      <c r="G241" s="17"/>
      <c r="H241" s="18"/>
      <c r="I241" s="18"/>
      <c r="J241" s="19"/>
    </row>
    <row r="242" spans="2:10" ht="12.75" customHeight="1">
      <c r="B242" s="14"/>
      <c r="C242" s="15"/>
      <c r="D242" s="15"/>
      <c r="E242" s="16"/>
      <c r="F242" s="1"/>
      <c r="G242" s="17"/>
      <c r="H242" s="18"/>
      <c r="I242" s="18"/>
      <c r="J242" s="19"/>
    </row>
    <row r="243" spans="2:10" ht="12.75" customHeight="1">
      <c r="B243" s="14"/>
      <c r="C243" s="15"/>
      <c r="D243" s="15"/>
      <c r="E243" s="16"/>
      <c r="F243" s="1"/>
      <c r="G243" s="17"/>
      <c r="H243" s="18"/>
      <c r="I243" s="18"/>
      <c r="J243" s="19"/>
    </row>
    <row r="244" spans="2:10" ht="12.75" customHeight="1">
      <c r="B244" s="14"/>
      <c r="C244" s="15"/>
      <c r="D244" s="15"/>
      <c r="E244" s="16"/>
      <c r="F244" s="1"/>
      <c r="G244" s="17"/>
      <c r="H244" s="18"/>
      <c r="I244" s="18"/>
      <c r="J244" s="19"/>
    </row>
    <row r="245" spans="2:10" ht="12.75" customHeight="1">
      <c r="B245" s="14"/>
      <c r="C245" s="15"/>
      <c r="D245" s="15"/>
      <c r="E245" s="16"/>
      <c r="F245" s="1"/>
      <c r="G245" s="17"/>
      <c r="H245" s="18"/>
      <c r="I245" s="18"/>
      <c r="J245" s="19"/>
    </row>
    <row r="246" spans="2:10" ht="12.75" customHeight="1">
      <c r="B246" s="14"/>
      <c r="C246" s="15"/>
      <c r="D246" s="15"/>
      <c r="E246" s="20">
        <f>IF(B249="Quel champion tu fais aussi !",1,0)</f>
        <v>0</v>
      </c>
      <c r="F246" s="1"/>
      <c r="G246" s="17"/>
      <c r="H246" s="18"/>
      <c r="I246" s="18"/>
      <c r="J246" s="21">
        <f>IF(G249="Tu grimpes en haut du palmier : 1 point  !",1,0)</f>
        <v>0</v>
      </c>
    </row>
    <row r="247" spans="2:10" ht="12.75" customHeight="1">
      <c r="B247" s="14"/>
      <c r="C247" s="15"/>
      <c r="D247" s="15"/>
      <c r="E247" s="16"/>
      <c r="F247" s="1"/>
      <c r="G247" s="17"/>
      <c r="H247" s="18"/>
      <c r="I247" s="18"/>
      <c r="J247" s="19"/>
    </row>
    <row r="248" spans="2:10" ht="12.75" customHeight="1">
      <c r="B248" s="14"/>
      <c r="C248" s="15"/>
      <c r="D248" s="15"/>
      <c r="E248" s="16"/>
      <c r="F248" s="1"/>
      <c r="G248" s="17"/>
      <c r="H248" s="18"/>
      <c r="I248" s="18"/>
      <c r="J248" s="19"/>
    </row>
    <row r="249" spans="2:10" ht="13.5" customHeight="1">
      <c r="B249" s="29">
        <f>IF(B250="","",IF(B250="but pour rudy","Quel champion tu fais aussi !",IF(B250="olive et tom","Eh beh na c'est l'autre !","T'as pas l'air trop footeux hein !")))</f>
      </c>
      <c r="C249" s="30"/>
      <c r="D249" s="30"/>
      <c r="E249" s="31"/>
      <c r="F249" s="7"/>
      <c r="G249" s="32">
        <f>IF(G250="","",IF(G250="cocoshaker","Tu grimpes en haut du palmier : 1 point  !",IF(G250="les cocoshaker","Tu grimpes en haut du palmier : 1 point  !",IF(G250="cocoshakers","Attention pas de pluriel svp !",IF(G250="les cocoshakers","Attention pas de pluriel svp !","Chuut ! On dira que tu n'étais pas né !")))))</f>
      </c>
      <c r="H249" s="33"/>
      <c r="I249" s="33"/>
      <c r="J249" s="34"/>
    </row>
    <row r="250" spans="2:10" ht="13.5" customHeight="1">
      <c r="B250" s="35"/>
      <c r="C250" s="36"/>
      <c r="D250" s="36"/>
      <c r="E250" s="37"/>
      <c r="F250" s="1"/>
      <c r="G250" s="38"/>
      <c r="H250" s="39"/>
      <c r="I250" s="39"/>
      <c r="J250" s="40"/>
    </row>
    <row r="251" ht="13.5" customHeight="1"/>
    <row r="252" spans="2:10" ht="12.75" customHeight="1">
      <c r="B252" s="8">
        <v>41</v>
      </c>
      <c r="C252" s="9"/>
      <c r="D252" s="9"/>
      <c r="E252" s="10"/>
      <c r="F252" s="1"/>
      <c r="G252" s="11">
        <v>42</v>
      </c>
      <c r="H252" s="12"/>
      <c r="I252" s="12"/>
      <c r="J252" s="13"/>
    </row>
    <row r="253" spans="2:10" ht="12.75" customHeight="1">
      <c r="B253" s="14"/>
      <c r="C253" s="15"/>
      <c r="D253" s="15"/>
      <c r="E253" s="16"/>
      <c r="F253" s="1"/>
      <c r="G253" s="17"/>
      <c r="H253" s="18"/>
      <c r="I253" s="18"/>
      <c r="J253" s="19"/>
    </row>
    <row r="254" spans="2:10" ht="12.75" customHeight="1">
      <c r="B254" s="14"/>
      <c r="C254" s="15"/>
      <c r="D254" s="15"/>
      <c r="E254" s="16"/>
      <c r="F254" s="1"/>
      <c r="G254" s="17"/>
      <c r="H254" s="18"/>
      <c r="I254" s="18"/>
      <c r="J254" s="19"/>
    </row>
    <row r="255" spans="2:10" ht="12.75" customHeight="1">
      <c r="B255" s="14"/>
      <c r="C255" s="15"/>
      <c r="D255" s="15"/>
      <c r="E255" s="16"/>
      <c r="F255" s="1"/>
      <c r="G255" s="17"/>
      <c r="H255" s="18"/>
      <c r="I255" s="18"/>
      <c r="J255" s="19"/>
    </row>
    <row r="256" spans="2:10" ht="12.75" customHeight="1">
      <c r="B256" s="14"/>
      <c r="C256" s="15"/>
      <c r="D256" s="15"/>
      <c r="E256" s="16"/>
      <c r="F256" s="1"/>
      <c r="G256" s="17"/>
      <c r="H256" s="18"/>
      <c r="I256" s="18"/>
      <c r="J256" s="19"/>
    </row>
    <row r="257" spans="2:10" ht="12.75" customHeight="1">
      <c r="B257" s="14"/>
      <c r="C257" s="15"/>
      <c r="D257" s="15"/>
      <c r="E257" s="16"/>
      <c r="F257" s="1"/>
      <c r="G257" s="17"/>
      <c r="H257" s="18"/>
      <c r="I257" s="18"/>
      <c r="J257" s="19"/>
    </row>
    <row r="258" spans="2:10" ht="12.75" customHeight="1">
      <c r="B258" s="14"/>
      <c r="C258" s="15"/>
      <c r="D258" s="15"/>
      <c r="E258" s="20">
        <f>IF(B261="Pampulilu ! C'est bien creamy !",1,0)</f>
        <v>0</v>
      </c>
      <c r="F258" s="1"/>
      <c r="G258" s="17"/>
      <c r="H258" s="18"/>
      <c r="I258" s="18"/>
      <c r="J258" s="21">
        <f>IF(G261="Tel Petit Tonnerre tu files...vers les points",1,0)</f>
        <v>0</v>
      </c>
    </row>
    <row r="259" spans="2:10" ht="12.75" customHeight="1">
      <c r="B259" s="14"/>
      <c r="C259" s="15"/>
      <c r="D259" s="15"/>
      <c r="E259" s="16"/>
      <c r="F259" s="1"/>
      <c r="G259" s="17"/>
      <c r="H259" s="18"/>
      <c r="I259" s="18"/>
      <c r="J259" s="19"/>
    </row>
    <row r="260" spans="2:10" ht="12.75" customHeight="1">
      <c r="B260" s="14"/>
      <c r="C260" s="15"/>
      <c r="D260" s="15"/>
      <c r="E260" s="16"/>
      <c r="F260" s="1"/>
      <c r="G260" s="17"/>
      <c r="H260" s="18"/>
      <c r="I260" s="18"/>
      <c r="J260" s="19"/>
    </row>
    <row r="261" spans="2:10" ht="13.5" customHeight="1">
      <c r="B261" s="29">
        <f>IF(B262="","",IF(B262="creamy merveilleuse creamy","Pampulilu ! C'est bien creamy !",IF(B262="creamy","il t'en manque un bout :o)",IF(B262="adorable creamy","l'idée est la mais c'est pas encore ça !","T'as pas du beaucoup venir sur le site toi !"))))</f>
      </c>
      <c r="C261" s="30"/>
      <c r="D261" s="30"/>
      <c r="E261" s="31"/>
      <c r="F261" s="7"/>
      <c r="G261" s="32">
        <f>IF(G262="","",IF(G262="yakari","Tel Petit Tonnerre tu files...vers les points","Lui réfléchit, mais toi pas trop !"))</f>
      </c>
      <c r="H261" s="33"/>
      <c r="I261" s="33"/>
      <c r="J261" s="34"/>
    </row>
    <row r="262" spans="2:10" ht="13.5" customHeight="1">
      <c r="B262" s="35"/>
      <c r="C262" s="36"/>
      <c r="D262" s="36"/>
      <c r="E262" s="37"/>
      <c r="F262" s="1"/>
      <c r="G262" s="38"/>
      <c r="H262" s="39"/>
      <c r="I262" s="39"/>
      <c r="J262" s="40"/>
    </row>
    <row r="263" ht="13.5" customHeight="1"/>
    <row r="264" spans="2:10" ht="12.75" customHeight="1">
      <c r="B264" s="8">
        <v>43</v>
      </c>
      <c r="C264" s="9"/>
      <c r="D264" s="9"/>
      <c r="E264" s="10"/>
      <c r="F264" s="1"/>
      <c r="G264" s="11">
        <v>44</v>
      </c>
      <c r="H264" s="12"/>
      <c r="I264" s="12"/>
      <c r="J264" s="13"/>
    </row>
    <row r="265" spans="2:10" ht="12.75" customHeight="1">
      <c r="B265" s="14"/>
      <c r="C265" s="15"/>
      <c r="D265" s="15"/>
      <c r="E265" s="16"/>
      <c r="F265" s="1"/>
      <c r="G265" s="17"/>
      <c r="H265" s="18"/>
      <c r="I265" s="18"/>
      <c r="J265" s="19"/>
    </row>
    <row r="266" spans="2:10" ht="12.75" customHeight="1">
      <c r="B266" s="14"/>
      <c r="C266" s="15"/>
      <c r="D266" s="15"/>
      <c r="E266" s="16"/>
      <c r="F266" s="1"/>
      <c r="G266" s="17"/>
      <c r="H266" s="18"/>
      <c r="I266" s="18"/>
      <c r="J266" s="19"/>
    </row>
    <row r="267" spans="2:10" ht="12.75" customHeight="1">
      <c r="B267" s="14"/>
      <c r="C267" s="15"/>
      <c r="D267" s="15"/>
      <c r="E267" s="16"/>
      <c r="F267" s="1"/>
      <c r="G267" s="17"/>
      <c r="H267" s="18"/>
      <c r="I267" s="18"/>
      <c r="J267" s="19"/>
    </row>
    <row r="268" spans="2:10" ht="12.75" customHeight="1">
      <c r="B268" s="14"/>
      <c r="C268" s="15"/>
      <c r="D268" s="15"/>
      <c r="E268" s="16"/>
      <c r="F268" s="1"/>
      <c r="G268" s="17"/>
      <c r="H268" s="18"/>
      <c r="I268" s="18"/>
      <c r="J268" s="19"/>
    </row>
    <row r="269" spans="2:10" ht="12.75" customHeight="1">
      <c r="B269" s="14"/>
      <c r="C269" s="15"/>
      <c r="D269" s="15"/>
      <c r="E269" s="16"/>
      <c r="F269" s="1"/>
      <c r="G269" s="17"/>
      <c r="H269" s="18"/>
      <c r="I269" s="18"/>
      <c r="J269" s="19"/>
    </row>
    <row r="270" spans="2:10" ht="12.75" customHeight="1">
      <c r="B270" s="14"/>
      <c r="C270" s="15"/>
      <c r="D270" s="15"/>
      <c r="E270" s="20">
        <f>IF(B273="David est aussi extraordinaire que toi !",1,0)</f>
        <v>0</v>
      </c>
      <c r="F270" s="1"/>
      <c r="G270" s="17"/>
      <c r="H270" s="18"/>
      <c r="I270" s="18"/>
      <c r="J270" s="21">
        <f>IF(G273="Le detective de choc c'est Super Durand",1,0)</f>
        <v>0</v>
      </c>
    </row>
    <row r="271" spans="2:10" ht="12.75" customHeight="1">
      <c r="B271" s="14"/>
      <c r="C271" s="15"/>
      <c r="D271" s="15"/>
      <c r="E271" s="16"/>
      <c r="F271" s="1"/>
      <c r="G271" s="17"/>
      <c r="H271" s="18"/>
      <c r="I271" s="18"/>
      <c r="J271" s="19"/>
    </row>
    <row r="272" spans="2:10" ht="12.75" customHeight="1">
      <c r="B272" s="14"/>
      <c r="C272" s="15"/>
      <c r="D272" s="15"/>
      <c r="E272" s="16"/>
      <c r="F272" s="1"/>
      <c r="G272" s="17"/>
      <c r="H272" s="18"/>
      <c r="I272" s="18"/>
      <c r="J272" s="19"/>
    </row>
    <row r="273" spans="2:10" ht="13.5" customHeight="1">
      <c r="B273" s="29">
        <f>IF(B274="","",IF(B274="david le gnome","David est aussi extraordinaire que toi !","Beh tiens ! Et pourquoi pas le père noël !"))</f>
      </c>
      <c r="C273" s="30"/>
      <c r="D273" s="30"/>
      <c r="E273" s="31"/>
      <c r="F273" s="7"/>
      <c r="G273" s="32">
        <f>IF(G274="","",IF(G274="super durand","Le detective de choc c'est Super Durand",IF(G274="super durand detective de choc","Le detective de choc c'est Super Durand","Ca a l'air trop dur pour toi tout ça na ?")))</f>
      </c>
      <c r="H273" s="33"/>
      <c r="I273" s="33"/>
      <c r="J273" s="34"/>
    </row>
    <row r="274" spans="2:10" ht="13.5" customHeight="1">
      <c r="B274" s="35"/>
      <c r="C274" s="36"/>
      <c r="D274" s="36"/>
      <c r="E274" s="37"/>
      <c r="F274" s="1"/>
      <c r="G274" s="38"/>
      <c r="H274" s="39"/>
      <c r="I274" s="39"/>
      <c r="J274" s="40"/>
    </row>
    <row r="275" ht="13.5" customHeight="1"/>
    <row r="276" spans="2:10" ht="12.75" customHeight="1">
      <c r="B276" s="8">
        <v>45</v>
      </c>
      <c r="C276" s="9"/>
      <c r="D276" s="9"/>
      <c r="E276" s="10"/>
      <c r="F276" s="1"/>
      <c r="G276" s="11">
        <v>46</v>
      </c>
      <c r="H276" s="12"/>
      <c r="I276" s="12"/>
      <c r="J276" s="13"/>
    </row>
    <row r="277" spans="2:10" ht="12.75" customHeight="1">
      <c r="B277" s="14"/>
      <c r="C277" s="15"/>
      <c r="D277" s="15"/>
      <c r="E277" s="16"/>
      <c r="F277" s="1"/>
      <c r="G277" s="17"/>
      <c r="H277" s="18"/>
      <c r="I277" s="18"/>
      <c r="J277" s="19"/>
    </row>
    <row r="278" spans="2:10" ht="12.75" customHeight="1">
      <c r="B278" s="14"/>
      <c r="C278" s="15"/>
      <c r="D278" s="15"/>
      <c r="E278" s="16"/>
      <c r="F278" s="1"/>
      <c r="G278" s="17"/>
      <c r="H278" s="18"/>
      <c r="I278" s="18"/>
      <c r="J278" s="19"/>
    </row>
    <row r="279" spans="2:10" ht="12.75" customHeight="1">
      <c r="B279" s="14"/>
      <c r="C279" s="15"/>
      <c r="D279" s="15"/>
      <c r="E279" s="16"/>
      <c r="F279" s="1"/>
      <c r="G279" s="17"/>
      <c r="H279" s="18"/>
      <c r="I279" s="18"/>
      <c r="J279" s="19"/>
    </row>
    <row r="280" spans="2:10" ht="12.75" customHeight="1">
      <c r="B280" s="14"/>
      <c r="C280" s="15"/>
      <c r="D280" s="15"/>
      <c r="E280" s="16"/>
      <c r="F280" s="1"/>
      <c r="G280" s="17"/>
      <c r="H280" s="18"/>
      <c r="I280" s="18"/>
      <c r="J280" s="19"/>
    </row>
    <row r="281" spans="2:10" ht="12.75" customHeight="1">
      <c r="B281" s="14"/>
      <c r="C281" s="15"/>
      <c r="D281" s="15"/>
      <c r="E281" s="16"/>
      <c r="F281" s="1"/>
      <c r="G281" s="17"/>
      <c r="H281" s="18"/>
      <c r="I281" s="18"/>
      <c r="J281" s="19"/>
    </row>
    <row r="282" spans="2:10" ht="12.75" customHeight="1">
      <c r="B282" s="14"/>
      <c r="C282" s="15"/>
      <c r="D282" s="15"/>
      <c r="E282" s="20">
        <f>IF(B285="Biiiien ! Tu connais ce toutou modèle géant",1,0)</f>
        <v>0</v>
      </c>
      <c r="F282" s="1"/>
      <c r="G282" s="17"/>
      <c r="H282" s="18"/>
      <c r="I282" s="18"/>
      <c r="J282" s="21">
        <f>IF(G285="C'est bien Tao Tao le petit ours panda",1,0)</f>
        <v>0</v>
      </c>
    </row>
    <row r="283" spans="2:10" ht="12.75" customHeight="1">
      <c r="B283" s="14"/>
      <c r="C283" s="15"/>
      <c r="D283" s="15"/>
      <c r="E283" s="16"/>
      <c r="F283" s="1"/>
      <c r="G283" s="17"/>
      <c r="H283" s="18"/>
      <c r="I283" s="18"/>
      <c r="J283" s="19"/>
    </row>
    <row r="284" spans="2:10" ht="12.75" customHeight="1">
      <c r="B284" s="14"/>
      <c r="C284" s="15"/>
      <c r="D284" s="15"/>
      <c r="E284" s="16"/>
      <c r="F284" s="1"/>
      <c r="G284" s="17"/>
      <c r="H284" s="18"/>
      <c r="I284" s="18"/>
      <c r="J284" s="19"/>
    </row>
    <row r="285" spans="2:10" ht="13.5" customHeight="1">
      <c r="B285" s="29">
        <f>IF(B286="","",IF(B286="tout doux dinky","Biiiien ! Tu connais ce toutou modèle géant",IF(B286="dinky","C'est incomplet mais l'idée est là","Tu ne te souviens pas de ce toutou ?")))</f>
      </c>
      <c r="C285" s="30"/>
      <c r="D285" s="30"/>
      <c r="E285" s="31"/>
      <c r="F285" s="7"/>
      <c r="G285" s="32">
        <f>IF(G286="","",IF(G286="tao tao","C'est bien Tao Tao le petit ours panda",IF(G286="panda","et l'autre c'est renard c'est ça ? Beh na..",IF(G286="pandi panda","Ca ressemble mais lui n'est pas de chine","T'espères avoir la moyenne ?"))))</f>
      </c>
      <c r="H285" s="33"/>
      <c r="I285" s="33"/>
      <c r="J285" s="34"/>
    </row>
    <row r="286" spans="2:10" ht="13.5" customHeight="1">
      <c r="B286" s="35"/>
      <c r="C286" s="36"/>
      <c r="D286" s="36"/>
      <c r="E286" s="37"/>
      <c r="F286" s="1"/>
      <c r="G286" s="38"/>
      <c r="H286" s="39"/>
      <c r="I286" s="39"/>
      <c r="J286" s="40"/>
    </row>
    <row r="287" ht="13.5" customHeight="1"/>
    <row r="288" spans="2:10" ht="12.75" customHeight="1">
      <c r="B288" s="8">
        <v>47</v>
      </c>
      <c r="C288" s="9"/>
      <c r="D288" s="9"/>
      <c r="E288" s="10"/>
      <c r="F288" s="1"/>
      <c r="G288" s="11">
        <v>48</v>
      </c>
      <c r="H288" s="12"/>
      <c r="I288" s="12"/>
      <c r="J288" s="13"/>
    </row>
    <row r="289" spans="2:10" ht="12.75" customHeight="1">
      <c r="B289" s="14"/>
      <c r="C289" s="15"/>
      <c r="D289" s="15"/>
      <c r="E289" s="16"/>
      <c r="F289" s="1"/>
      <c r="G289" s="17"/>
      <c r="H289" s="18"/>
      <c r="I289" s="18"/>
      <c r="J289" s="19"/>
    </row>
    <row r="290" spans="2:10" ht="12.75" customHeight="1">
      <c r="B290" s="14"/>
      <c r="C290" s="15"/>
      <c r="D290" s="15"/>
      <c r="E290" s="16"/>
      <c r="F290" s="1"/>
      <c r="G290" s="17"/>
      <c r="H290" s="18"/>
      <c r="I290" s="18"/>
      <c r="J290" s="19"/>
    </row>
    <row r="291" spans="2:10" ht="12.75" customHeight="1">
      <c r="B291" s="14"/>
      <c r="C291" s="15"/>
      <c r="D291" s="15"/>
      <c r="E291" s="16"/>
      <c r="F291" s="1"/>
      <c r="G291" s="17"/>
      <c r="H291" s="18"/>
      <c r="I291" s="18"/>
      <c r="J291" s="19"/>
    </row>
    <row r="292" spans="2:10" ht="12.75" customHeight="1">
      <c r="B292" s="14"/>
      <c r="C292" s="15"/>
      <c r="D292" s="15"/>
      <c r="E292" s="16"/>
      <c r="F292" s="1"/>
      <c r="G292" s="17"/>
      <c r="H292" s="18"/>
      <c r="I292" s="18"/>
      <c r="J292" s="19"/>
    </row>
    <row r="293" spans="2:10" ht="12.75" customHeight="1">
      <c r="B293" s="14"/>
      <c r="C293" s="15"/>
      <c r="D293" s="15"/>
      <c r="E293" s="16"/>
      <c r="F293" s="1"/>
      <c r="G293" s="17"/>
      <c r="H293" s="18"/>
      <c r="I293" s="18"/>
      <c r="J293" s="19"/>
    </row>
    <row r="294" spans="2:10" ht="12.75" customHeight="1">
      <c r="B294" s="14"/>
      <c r="C294" s="15"/>
      <c r="D294" s="15"/>
      <c r="E294" s="20">
        <f>IF(B297="Alias Alpen Rose pour le titre original",1,0)</f>
        <v>0</v>
      </c>
      <c r="F294" s="1"/>
      <c r="G294" s="17"/>
      <c r="H294" s="18"/>
      <c r="I294" s="18"/>
      <c r="J294" s="21">
        <f>IF(G297="Nils est petit mais toi t'es un grand",1,0)</f>
        <v>0</v>
      </c>
    </row>
    <row r="295" spans="2:10" ht="12.75" customHeight="1">
      <c r="B295" s="14"/>
      <c r="C295" s="15"/>
      <c r="D295" s="15"/>
      <c r="E295" s="16"/>
      <c r="F295" s="1"/>
      <c r="G295" s="17"/>
      <c r="H295" s="18"/>
      <c r="I295" s="18"/>
      <c r="J295" s="19"/>
    </row>
    <row r="296" spans="2:10" ht="12.75" customHeight="1">
      <c r="B296" s="14"/>
      <c r="C296" s="15"/>
      <c r="D296" s="15"/>
      <c r="E296" s="16"/>
      <c r="F296" s="1"/>
      <c r="G296" s="17"/>
      <c r="H296" s="18"/>
      <c r="I296" s="18"/>
      <c r="J296" s="19"/>
    </row>
    <row r="297" spans="2:10" ht="13.5" customHeight="1">
      <c r="B297" s="29">
        <f>IF(B298="","",IF(B298="julie et stephane","Alias Alpen Rose pour le titre original",IF(B298="alpen rose","le titre en français stp :o)","Pas de point pour toi sur celle là !")))</f>
      </c>
      <c r="C297" s="30"/>
      <c r="D297" s="30"/>
      <c r="E297" s="31"/>
      <c r="F297" s="7"/>
      <c r="G297" s="32">
        <f>IF(G298="","",IF(G298="nils holgerson","Nils est petit mais toi t'es un grand",IF(G298="nils holgerson et les oies sauvages","Nils est petit mais toi t'es un grand",IF(G298="nils","Le monsieur a dit le titre complet !","Rhooo ! Avoir faux sur cette série culte !"))))</f>
      </c>
      <c r="H297" s="33"/>
      <c r="I297" s="33"/>
      <c r="J297" s="34"/>
    </row>
    <row r="298" spans="2:10" ht="13.5" customHeight="1">
      <c r="B298" s="35"/>
      <c r="C298" s="36"/>
      <c r="D298" s="36"/>
      <c r="E298" s="37"/>
      <c r="F298" s="1"/>
      <c r="G298" s="38"/>
      <c r="H298" s="39"/>
      <c r="I298" s="39"/>
      <c r="J298" s="40"/>
    </row>
    <row r="299" ht="13.5" customHeight="1"/>
    <row r="300" spans="2:10" ht="12.75" customHeight="1">
      <c r="B300" s="8">
        <v>49</v>
      </c>
      <c r="C300" s="9"/>
      <c r="D300" s="9"/>
      <c r="E300" s="10"/>
      <c r="F300" s="1"/>
      <c r="G300" s="11">
        <v>50</v>
      </c>
      <c r="H300" s="12"/>
      <c r="I300" s="12"/>
      <c r="J300" s="13"/>
    </row>
    <row r="301" spans="2:10" ht="12.75" customHeight="1">
      <c r="B301" s="14"/>
      <c r="C301" s="15"/>
      <c r="D301" s="15"/>
      <c r="E301" s="16"/>
      <c r="F301" s="1"/>
      <c r="G301" s="17"/>
      <c r="H301" s="18"/>
      <c r="I301" s="18"/>
      <c r="J301" s="19"/>
    </row>
    <row r="302" spans="2:10" ht="12.75" customHeight="1">
      <c r="B302" s="14"/>
      <c r="C302" s="15"/>
      <c r="D302" s="15"/>
      <c r="E302" s="16"/>
      <c r="F302" s="1"/>
      <c r="G302" s="17"/>
      <c r="H302" s="18"/>
      <c r="I302" s="18"/>
      <c r="J302" s="19"/>
    </row>
    <row r="303" spans="2:10" ht="12.75" customHeight="1">
      <c r="B303" s="14"/>
      <c r="C303" s="15"/>
      <c r="D303" s="15"/>
      <c r="E303" s="16"/>
      <c r="F303" s="1"/>
      <c r="G303" s="17"/>
      <c r="H303" s="18"/>
      <c r="I303" s="18"/>
      <c r="J303" s="19"/>
    </row>
    <row r="304" spans="2:10" ht="12.75" customHeight="1">
      <c r="B304" s="14"/>
      <c r="C304" s="15"/>
      <c r="D304" s="15"/>
      <c r="E304" s="16"/>
      <c r="F304" s="1"/>
      <c r="G304" s="17"/>
      <c r="H304" s="18"/>
      <c r="I304" s="18"/>
      <c r="J304" s="19"/>
    </row>
    <row r="305" spans="2:10" ht="12.75" customHeight="1">
      <c r="B305" s="14"/>
      <c r="C305" s="15"/>
      <c r="D305" s="15"/>
      <c r="E305" s="16"/>
      <c r="F305" s="1"/>
      <c r="G305" s="17"/>
      <c r="H305" s="18"/>
      <c r="I305" s="18"/>
      <c r="J305" s="19"/>
    </row>
    <row r="306" spans="2:10" ht="12.75" customHeight="1">
      <c r="B306" s="14"/>
      <c r="C306" s="15"/>
      <c r="D306" s="15"/>
      <c r="E306" s="20">
        <f>IF(B309="Chapeau sur celle là !!",1,0)</f>
        <v>0</v>
      </c>
      <c r="F306" s="1"/>
      <c r="G306" s="17"/>
      <c r="H306" s="18"/>
      <c r="I306" s="18"/>
      <c r="J306" s="21">
        <f>IF(G309="Tu devais avoir une nintendo toi na ? :o)",1,0)</f>
        <v>0</v>
      </c>
    </row>
    <row r="307" spans="2:10" ht="12.75" customHeight="1">
      <c r="B307" s="14"/>
      <c r="C307" s="15"/>
      <c r="D307" s="15"/>
      <c r="E307" s="16"/>
      <c r="F307" s="1"/>
      <c r="G307" s="17"/>
      <c r="H307" s="18"/>
      <c r="I307" s="18"/>
      <c r="J307" s="19"/>
    </row>
    <row r="308" spans="2:10" ht="12.75" customHeight="1">
      <c r="B308" s="14"/>
      <c r="C308" s="15"/>
      <c r="D308" s="15"/>
      <c r="E308" s="16"/>
      <c r="F308" s="1"/>
      <c r="G308" s="17"/>
      <c r="H308" s="18"/>
      <c r="I308" s="18"/>
      <c r="J308" s="19"/>
    </row>
    <row r="309" spans="2:10" ht="13.5" customHeight="1">
      <c r="B309" s="29">
        <f>IF(B310="","",IF(B310="teletactica","Chapeau sur celle là !!","Tu ne connais pas ce martien ?"))</f>
      </c>
      <c r="C309" s="30"/>
      <c r="D309" s="30"/>
      <c r="E309" s="31"/>
      <c r="F309" s="7"/>
      <c r="G309" s="32">
        <f>IF(G310="","",IF(G310="super mario bros","Tu devais avoir une nintendo toi na ? :o)",IF(G310="mario bros","Y'en manque encore un bout !",IF(G310="mario","C'est incomplet ça aussi !!","T'as jamais joué à la console ??"))))</f>
      </c>
      <c r="H309" s="33"/>
      <c r="I309" s="33"/>
      <c r="J309" s="34"/>
    </row>
    <row r="310" spans="2:10" ht="13.5" customHeight="1">
      <c r="B310" s="35"/>
      <c r="C310" s="36"/>
      <c r="D310" s="36"/>
      <c r="E310" s="37"/>
      <c r="F310" s="1"/>
      <c r="G310" s="38"/>
      <c r="H310" s="39"/>
      <c r="I310" s="39"/>
      <c r="J310" s="40"/>
    </row>
    <row r="311" ht="13.5" customHeight="1"/>
    <row r="312" spans="2:10" ht="12.75" customHeight="1">
      <c r="B312" s="8">
        <v>51</v>
      </c>
      <c r="C312" s="9"/>
      <c r="D312" s="9"/>
      <c r="E312" s="10"/>
      <c r="F312" s="1"/>
      <c r="G312" s="11">
        <v>52</v>
      </c>
      <c r="H312" s="12"/>
      <c r="I312" s="12"/>
      <c r="J312" s="13"/>
    </row>
    <row r="313" spans="2:10" ht="12.75" customHeight="1">
      <c r="B313" s="14"/>
      <c r="C313" s="15"/>
      <c r="D313" s="15"/>
      <c r="E313" s="16"/>
      <c r="F313" s="1"/>
      <c r="G313" s="17"/>
      <c r="H313" s="18"/>
      <c r="I313" s="18"/>
      <c r="J313" s="19"/>
    </row>
    <row r="314" spans="2:10" ht="12.75" customHeight="1">
      <c r="B314" s="14"/>
      <c r="C314" s="15"/>
      <c r="D314" s="15"/>
      <c r="E314" s="16"/>
      <c r="F314" s="1"/>
      <c r="G314" s="17"/>
      <c r="H314" s="18"/>
      <c r="I314" s="18"/>
      <c r="J314" s="19"/>
    </row>
    <row r="315" spans="2:10" ht="12.75" customHeight="1">
      <c r="B315" s="14"/>
      <c r="C315" s="15"/>
      <c r="D315" s="15"/>
      <c r="E315" s="16"/>
      <c r="F315" s="1"/>
      <c r="G315" s="17"/>
      <c r="H315" s="18"/>
      <c r="I315" s="18"/>
      <c r="J315" s="19"/>
    </row>
    <row r="316" spans="2:10" ht="12.75" customHeight="1">
      <c r="B316" s="14"/>
      <c r="C316" s="15"/>
      <c r="D316" s="15"/>
      <c r="E316" s="16"/>
      <c r="F316" s="1"/>
      <c r="G316" s="17"/>
      <c r="H316" s="18"/>
      <c r="I316" s="18"/>
      <c r="J316" s="19"/>
    </row>
    <row r="317" spans="2:10" ht="12.75" customHeight="1">
      <c r="B317" s="14"/>
      <c r="C317" s="15"/>
      <c r="D317" s="15"/>
      <c r="E317" s="16"/>
      <c r="F317" s="1"/>
      <c r="G317" s="17"/>
      <c r="H317" s="18"/>
      <c r="I317" s="18"/>
      <c r="J317" s="19"/>
    </row>
    <row r="318" spans="2:10" ht="12.75" customHeight="1">
      <c r="B318" s="14"/>
      <c r="C318" s="15"/>
      <c r="D318" s="15"/>
      <c r="E318" s="20">
        <f>IF(B321="Impeccable :o)",1,0)</f>
        <v>0</v>
      </c>
      <c r="F318" s="1"/>
      <c r="G318" s="17"/>
      <c r="H318" s="18"/>
      <c r="I318" s="18"/>
      <c r="J318" s="21">
        <f>IF(G321="Ce génie au grand cœur c'est bien Slump",1,0)</f>
        <v>0</v>
      </c>
    </row>
    <row r="319" spans="2:10" ht="12.75" customHeight="1">
      <c r="B319" s="14"/>
      <c r="C319" s="15"/>
      <c r="D319" s="15"/>
      <c r="E319" s="16"/>
      <c r="F319" s="1"/>
      <c r="G319" s="17"/>
      <c r="H319" s="18"/>
      <c r="I319" s="18"/>
      <c r="J319" s="19"/>
    </row>
    <row r="320" spans="2:10" ht="12.75" customHeight="1">
      <c r="B320" s="14"/>
      <c r="C320" s="15"/>
      <c r="D320" s="15"/>
      <c r="E320" s="16"/>
      <c r="F320" s="1"/>
      <c r="G320" s="17"/>
      <c r="H320" s="18"/>
      <c r="I320" s="18"/>
      <c r="J320" s="19"/>
    </row>
    <row r="321" spans="2:10" ht="13.5" customHeight="1">
      <c r="B321" s="29">
        <f>IF(B322="","",IF(B322="la vallee des dinosaures","Impeccable :o)",IF(B322="vallee des dinosaures","Impeccable :o)","Mouarf c'est faux :'(")))</f>
      </c>
      <c r="C321" s="30"/>
      <c r="D321" s="30"/>
      <c r="E321" s="31"/>
      <c r="F321" s="7"/>
      <c r="G321" s="32">
        <f>IF(G322="","",IF(G322="professeur slump","Désolé mais 'professeur' n'est pas correct !",IF(G322="slump","Ton titre est incomplet !",IF(G322="docteur slump","Ce génie au grand cœur c'est bien Slump",IF(G322="dr slump","Ce génie au grand cœur c'est bien Slump","Beh non ! Toi aussi t'es un farceur a priori")))))</f>
      </c>
      <c r="H321" s="33"/>
      <c r="I321" s="33"/>
      <c r="J321" s="34"/>
    </row>
    <row r="322" spans="2:10" ht="13.5" customHeight="1">
      <c r="B322" s="35"/>
      <c r="C322" s="36"/>
      <c r="D322" s="36"/>
      <c r="E322" s="37"/>
      <c r="F322" s="1"/>
      <c r="G322" s="38"/>
      <c r="H322" s="39"/>
      <c r="I322" s="39"/>
      <c r="J322" s="40"/>
    </row>
    <row r="323" ht="13.5" customHeight="1"/>
    <row r="324" spans="2:10" ht="12.75" customHeight="1">
      <c r="B324" s="8">
        <v>53</v>
      </c>
      <c r="C324" s="9"/>
      <c r="D324" s="9"/>
      <c r="E324" s="10"/>
      <c r="F324" s="1"/>
      <c r="G324" s="11">
        <v>54</v>
      </c>
      <c r="H324" s="12"/>
      <c r="I324" s="12"/>
      <c r="J324" s="13"/>
    </row>
    <row r="325" spans="2:10" ht="12.75" customHeight="1">
      <c r="B325" s="14"/>
      <c r="C325" s="15"/>
      <c r="D325" s="15"/>
      <c r="E325" s="16"/>
      <c r="F325" s="1"/>
      <c r="G325" s="17"/>
      <c r="H325" s="18"/>
      <c r="I325" s="18"/>
      <c r="J325" s="19"/>
    </row>
    <row r="326" spans="2:10" ht="12.75" customHeight="1">
      <c r="B326" s="14"/>
      <c r="C326" s="15"/>
      <c r="D326" s="15"/>
      <c r="E326" s="16"/>
      <c r="F326" s="1"/>
      <c r="G326" s="17"/>
      <c r="H326" s="18"/>
      <c r="I326" s="18"/>
      <c r="J326" s="19"/>
    </row>
    <row r="327" spans="2:10" ht="12.75" customHeight="1">
      <c r="B327" s="14"/>
      <c r="C327" s="15"/>
      <c r="D327" s="15"/>
      <c r="E327" s="16"/>
      <c r="F327" s="1"/>
      <c r="G327" s="17"/>
      <c r="H327" s="18"/>
      <c r="I327" s="18"/>
      <c r="J327" s="19"/>
    </row>
    <row r="328" spans="2:10" ht="12.75" customHeight="1">
      <c r="B328" s="14"/>
      <c r="C328" s="15"/>
      <c r="D328" s="15"/>
      <c r="E328" s="16"/>
      <c r="F328" s="1"/>
      <c r="G328" s="17"/>
      <c r="H328" s="18"/>
      <c r="I328" s="18"/>
      <c r="J328" s="19"/>
    </row>
    <row r="329" spans="2:10" ht="12.75" customHeight="1">
      <c r="B329" s="14"/>
      <c r="C329" s="15"/>
      <c r="D329" s="15"/>
      <c r="E329" s="16"/>
      <c r="F329" s="1"/>
      <c r="G329" s="17"/>
      <c r="H329" s="18"/>
      <c r="I329" s="18"/>
      <c r="J329" s="19"/>
    </row>
    <row r="330" spans="2:10" ht="12.75" customHeight="1">
      <c r="B330" s="14"/>
      <c r="C330" s="15"/>
      <c r="D330" s="15"/>
      <c r="E330" s="20">
        <f>IF(B333="Comme par magie, Kiri t'offre 1 point",1,0)</f>
        <v>0</v>
      </c>
      <c r="F330" s="1"/>
      <c r="G330" s="17"/>
      <c r="H330" s="18"/>
      <c r="I330" s="18"/>
      <c r="J330" s="21">
        <f>IF(G333="Ces fous fous fous te rapportent 1 point",1,0)</f>
        <v>0</v>
      </c>
    </row>
    <row r="331" spans="2:10" ht="12.75" customHeight="1">
      <c r="B331" s="14"/>
      <c r="C331" s="15"/>
      <c r="D331" s="15"/>
      <c r="E331" s="16"/>
      <c r="F331" s="1"/>
      <c r="G331" s="17"/>
      <c r="H331" s="18"/>
      <c r="I331" s="18"/>
      <c r="J331" s="19"/>
    </row>
    <row r="332" spans="2:10" ht="12.75" customHeight="1">
      <c r="B332" s="14"/>
      <c r="C332" s="15"/>
      <c r="D332" s="15"/>
      <c r="E332" s="16"/>
      <c r="F332" s="1"/>
      <c r="G332" s="17"/>
      <c r="H332" s="18"/>
      <c r="I332" s="18"/>
      <c r="J332" s="19"/>
    </row>
    <row r="333" spans="2:10" ht="13.5" customHeight="1">
      <c r="B333" s="29">
        <f>IF(B334="","",IF(B334="kiri le clown","Comme par magie, Kiri t'offre 1 point",IF(B334="kiri","Comme la vache ? C'est incomplet !","Et pourquoi pas le cirque Gruss !!")))</f>
      </c>
      <c r="C333" s="30"/>
      <c r="D333" s="30"/>
      <c r="E333" s="31"/>
      <c r="F333" s="7"/>
      <c r="G333" s="32">
        <f>IF(G334="","",IF(G334="foofur","Ces fous fous fous te rapportent 1 point","Pas sûr que ce soit ça quand même !"))</f>
      </c>
      <c r="H333" s="33"/>
      <c r="I333" s="33"/>
      <c r="J333" s="34"/>
    </row>
    <row r="334" spans="2:10" ht="13.5" customHeight="1">
      <c r="B334" s="35"/>
      <c r="C334" s="36"/>
      <c r="D334" s="36"/>
      <c r="E334" s="37"/>
      <c r="F334" s="1"/>
      <c r="G334" s="38"/>
      <c r="H334" s="39"/>
      <c r="I334" s="39"/>
      <c r="J334" s="40"/>
    </row>
    <row r="335" ht="13.5" customHeight="1"/>
    <row r="336" spans="2:10" ht="12.75" customHeight="1">
      <c r="B336" s="8">
        <v>55</v>
      </c>
      <c r="C336" s="9"/>
      <c r="D336" s="9"/>
      <c r="E336" s="10"/>
      <c r="F336" s="1"/>
      <c r="G336" s="11">
        <v>56</v>
      </c>
      <c r="H336" s="12"/>
      <c r="I336" s="12"/>
      <c r="J336" s="13"/>
    </row>
    <row r="337" spans="2:10" ht="12.75" customHeight="1">
      <c r="B337" s="14"/>
      <c r="C337" s="15"/>
      <c r="D337" s="15"/>
      <c r="E337" s="16"/>
      <c r="F337" s="1"/>
      <c r="G337" s="17"/>
      <c r="H337" s="18"/>
      <c r="I337" s="18"/>
      <c r="J337" s="19"/>
    </row>
    <row r="338" spans="2:10" ht="12.75" customHeight="1">
      <c r="B338" s="14"/>
      <c r="C338" s="15"/>
      <c r="D338" s="15"/>
      <c r="E338" s="16"/>
      <c r="F338" s="1"/>
      <c r="G338" s="17"/>
      <c r="H338" s="18"/>
      <c r="I338" s="18"/>
      <c r="J338" s="19"/>
    </row>
    <row r="339" spans="2:10" ht="12.75" customHeight="1">
      <c r="B339" s="14"/>
      <c r="C339" s="15"/>
      <c r="D339" s="15"/>
      <c r="E339" s="16"/>
      <c r="F339" s="1"/>
      <c r="G339" s="17"/>
      <c r="H339" s="18"/>
      <c r="I339" s="18"/>
      <c r="J339" s="19"/>
    </row>
    <row r="340" spans="2:10" ht="12.75" customHeight="1">
      <c r="B340" s="14"/>
      <c r="C340" s="15"/>
      <c r="D340" s="15"/>
      <c r="E340" s="16"/>
      <c r="F340" s="1"/>
      <c r="G340" s="17"/>
      <c r="H340" s="18"/>
      <c r="I340" s="18"/>
      <c r="J340" s="19"/>
    </row>
    <row r="341" spans="2:10" ht="12.75" customHeight="1">
      <c r="B341" s="14"/>
      <c r="C341" s="15"/>
      <c r="D341" s="15"/>
      <c r="E341" s="16"/>
      <c r="F341" s="1"/>
      <c r="G341" s="17"/>
      <c r="H341" s="18"/>
      <c r="I341" s="18"/>
      <c r="J341" s="19"/>
    </row>
    <row r="342" spans="2:10" ht="12.75" customHeight="1">
      <c r="B342" s="14"/>
      <c r="C342" s="15"/>
      <c r="D342" s="15"/>
      <c r="E342" s="20">
        <f>IF(B345="Ce titre n'a aucun secret pour toi !",1,0)</f>
        <v>0</v>
      </c>
      <c r="F342" s="1"/>
      <c r="G342" s="17"/>
      <c r="H342" s="18"/>
      <c r="I342" s="18"/>
      <c r="J342" s="21">
        <f>IF(G345="Rien a redire sur cette réponse !",1,0)</f>
        <v>0</v>
      </c>
    </row>
    <row r="343" spans="2:10" ht="12.75" customHeight="1">
      <c r="B343" s="14"/>
      <c r="C343" s="15"/>
      <c r="D343" s="15"/>
      <c r="E343" s="16"/>
      <c r="F343" s="1"/>
      <c r="G343" s="17"/>
      <c r="H343" s="18"/>
      <c r="I343" s="18"/>
      <c r="J343" s="19"/>
    </row>
    <row r="344" spans="2:10" ht="12.75" customHeight="1">
      <c r="B344" s="14"/>
      <c r="C344" s="15"/>
      <c r="D344" s="15"/>
      <c r="E344" s="16"/>
      <c r="F344" s="1"/>
      <c r="G344" s="17"/>
      <c r="H344" s="18"/>
      <c r="I344" s="18"/>
      <c r="J344" s="19"/>
    </row>
    <row r="345" spans="2:10" ht="13.5" customHeight="1">
      <c r="B345" s="29">
        <f>IF(B346="","",IF(B346="le secret des selenites","Ce titre n'a aucun secret pour toi !",IF(B346="secret des selenites","Ce titre n'a aucun secret pour toi !",IF(B346="les selenites","Ton titre est incomplet !",IF(B346="selenites","Ton titre est incomplet !",IF(B346="selenite","Ton titre est incomplet et le pluriel !",IF(B346="les selenite","Et le pluriel !",IF(B346="le secret des selenite","Et le pluriel ?","Ce titre restera secret pour toi !"))))))))</f>
      </c>
      <c r="C345" s="30"/>
      <c r="D345" s="30"/>
      <c r="E345" s="31"/>
      <c r="F345" s="7"/>
      <c r="G345" s="32">
        <f>IF(G346="","",IF(G346="les jetsons","Rien a redire sur cette réponse !",IF(G346="les jetson","Et le pluriel ?!",IF(G346="jetson","Et le pluriel ?!",IF(G346="jetsons","Rien a redire sur cette réponse !","Mé bien sur ! Tu y as fait exprès là ?")))))</f>
      </c>
      <c r="H345" s="33"/>
      <c r="I345" s="33"/>
      <c r="J345" s="34"/>
    </row>
    <row r="346" spans="2:10" ht="13.5" customHeight="1">
      <c r="B346" s="35"/>
      <c r="C346" s="36"/>
      <c r="D346" s="36"/>
      <c r="E346" s="37"/>
      <c r="F346" s="1"/>
      <c r="G346" s="38"/>
      <c r="H346" s="39"/>
      <c r="I346" s="39"/>
      <c r="J346" s="40"/>
    </row>
    <row r="347" ht="13.5" customHeight="1"/>
    <row r="348" spans="2:10" ht="12.75" customHeight="1">
      <c r="B348" s="8">
        <v>57</v>
      </c>
      <c r="C348" s="9"/>
      <c r="D348" s="9"/>
      <c r="E348" s="10"/>
      <c r="F348" s="1"/>
      <c r="G348" s="11">
        <v>58</v>
      </c>
      <c r="H348" s="12"/>
      <c r="I348" s="12"/>
      <c r="J348" s="13"/>
    </row>
    <row r="349" spans="2:10" ht="12.75" customHeight="1">
      <c r="B349" s="14"/>
      <c r="C349" s="15"/>
      <c r="D349" s="15"/>
      <c r="E349" s="16"/>
      <c r="F349" s="1"/>
      <c r="G349" s="17"/>
      <c r="H349" s="18"/>
      <c r="I349" s="18"/>
      <c r="J349" s="19"/>
    </row>
    <row r="350" spans="2:10" ht="12.75" customHeight="1">
      <c r="B350" s="14"/>
      <c r="C350" s="15"/>
      <c r="D350" s="15"/>
      <c r="E350" s="16"/>
      <c r="F350" s="1"/>
      <c r="G350" s="17"/>
      <c r="H350" s="18"/>
      <c r="I350" s="18"/>
      <c r="J350" s="19"/>
    </row>
    <row r="351" spans="2:10" ht="12.75" customHeight="1">
      <c r="B351" s="14"/>
      <c r="C351" s="15"/>
      <c r="D351" s="15"/>
      <c r="E351" s="16"/>
      <c r="F351" s="1"/>
      <c r="G351" s="17"/>
      <c r="H351" s="18"/>
      <c r="I351" s="18"/>
      <c r="J351" s="19"/>
    </row>
    <row r="352" spans="2:10" ht="12.75" customHeight="1">
      <c r="B352" s="14"/>
      <c r="C352" s="15"/>
      <c r="D352" s="15"/>
      <c r="E352" s="16"/>
      <c r="F352" s="1"/>
      <c r="G352" s="17"/>
      <c r="H352" s="18"/>
      <c r="I352" s="18"/>
      <c r="J352" s="19"/>
    </row>
    <row r="353" spans="2:10" ht="12.75" customHeight="1">
      <c r="B353" s="14"/>
      <c r="C353" s="15"/>
      <c r="D353" s="15"/>
      <c r="E353" s="16"/>
      <c r="F353" s="1"/>
      <c r="G353" s="17"/>
      <c r="H353" s="18"/>
      <c r="I353" s="18"/>
      <c r="J353" s="19"/>
    </row>
    <row r="354" spans="2:10" ht="12.75" customHeight="1">
      <c r="B354" s="14"/>
      <c r="C354" s="15"/>
      <c r="D354" s="15"/>
      <c r="E354" s="20">
        <f>IF(B357="Mouarf c'est faux",,IF(B357="Tu suivais la F1 avant Schumi c'est bien !",1,0))</f>
        <v>0</v>
      </c>
      <c r="F354" s="1"/>
      <c r="G354" s="17"/>
      <c r="H354" s="18"/>
      <c r="I354" s="18"/>
      <c r="J354" s="21">
        <f>IF(G357="Je vois que tu es aussi futé qu'eux !",1,0)</f>
        <v>0</v>
      </c>
    </row>
    <row r="355" spans="2:10" ht="12.75" customHeight="1">
      <c r="B355" s="14"/>
      <c r="C355" s="15"/>
      <c r="D355" s="15"/>
      <c r="E355" s="16"/>
      <c r="F355" s="1"/>
      <c r="G355" s="17"/>
      <c r="H355" s="18"/>
      <c r="I355" s="18"/>
      <c r="J355" s="19"/>
    </row>
    <row r="356" spans="2:10" ht="12.75" customHeight="1">
      <c r="B356" s="14"/>
      <c r="C356" s="15"/>
      <c r="D356" s="15"/>
      <c r="E356" s="16"/>
      <c r="F356" s="1"/>
      <c r="G356" s="17"/>
      <c r="H356" s="18"/>
      <c r="I356" s="18"/>
      <c r="J356" s="19"/>
    </row>
    <row r="357" spans="2:10" ht="13.5" customHeight="1">
      <c r="B357" s="29">
        <f>IF(B358="","",IF(B358="grand prix","Tu suivais la F1 avant Schumi c'est bien !","Tu connais Schumacher quand même !?"))</f>
      </c>
      <c r="C357" s="30"/>
      <c r="D357" s="30"/>
      <c r="E357" s="31"/>
      <c r="F357" s="7"/>
      <c r="G357" s="32">
        <f>IF(G358="","",IF(G358="les gummis","Je vois que tu es aussi futé qu'eux !",IF(G358="gummis","Je vois que tu es aussi futé qu'eux !",IF(G358="gummi","Je vois que tu es aussi futé qu'eux !",IF(G358="les gummi","Je vois que tu es aussi futé qu'eux !",IF(G358="les gummies","C'est pas féminin hein !",IF(G358="gummies","C'est pas féminin hein !",IF(G358="gummie","C'est pas féminin hein !","Ces oursons sont plus futés que toi !"))))))))</f>
      </c>
      <c r="H357" s="33"/>
      <c r="I357" s="33"/>
      <c r="J357" s="34"/>
    </row>
    <row r="358" spans="2:10" ht="13.5" customHeight="1">
      <c r="B358" s="35"/>
      <c r="C358" s="36"/>
      <c r="D358" s="36"/>
      <c r="E358" s="37"/>
      <c r="F358" s="1"/>
      <c r="G358" s="38"/>
      <c r="H358" s="39"/>
      <c r="I358" s="39"/>
      <c r="J358" s="40"/>
    </row>
    <row r="359" ht="13.5" customHeight="1"/>
    <row r="360" spans="2:10" ht="12.75" customHeight="1">
      <c r="B360" s="8">
        <v>59</v>
      </c>
      <c r="C360" s="9"/>
      <c r="D360" s="9"/>
      <c r="E360" s="10"/>
      <c r="F360" s="1"/>
      <c r="G360" s="11">
        <v>60</v>
      </c>
      <c r="H360" s="12"/>
      <c r="I360" s="12"/>
      <c r="J360" s="13"/>
    </row>
    <row r="361" spans="2:10" ht="12.75" customHeight="1">
      <c r="B361" s="14"/>
      <c r="C361" s="15"/>
      <c r="D361" s="15"/>
      <c r="E361" s="16"/>
      <c r="F361" s="1"/>
      <c r="G361" s="17"/>
      <c r="H361" s="18"/>
      <c r="I361" s="18"/>
      <c r="J361" s="19"/>
    </row>
    <row r="362" spans="2:10" ht="12.75" customHeight="1">
      <c r="B362" s="14"/>
      <c r="C362" s="15"/>
      <c r="D362" s="15"/>
      <c r="E362" s="16"/>
      <c r="F362" s="1"/>
      <c r="G362" s="17"/>
      <c r="H362" s="18"/>
      <c r="I362" s="18"/>
      <c r="J362" s="19"/>
    </row>
    <row r="363" spans="2:10" ht="12.75" customHeight="1">
      <c r="B363" s="14"/>
      <c r="C363" s="15"/>
      <c r="D363" s="15"/>
      <c r="E363" s="16"/>
      <c r="F363" s="1"/>
      <c r="G363" s="17"/>
      <c r="H363" s="18"/>
      <c r="I363" s="18"/>
      <c r="J363" s="19"/>
    </row>
    <row r="364" spans="2:10" ht="12.75" customHeight="1">
      <c r="B364" s="14"/>
      <c r="C364" s="15"/>
      <c r="D364" s="15"/>
      <c r="E364" s="16"/>
      <c r="F364" s="1"/>
      <c r="G364" s="17"/>
      <c r="H364" s="18"/>
      <c r="I364" s="18"/>
      <c r="J364" s="19"/>
    </row>
    <row r="365" spans="2:10" ht="12.75" customHeight="1">
      <c r="B365" s="14"/>
      <c r="C365" s="15"/>
      <c r="D365" s="15"/>
      <c r="E365" s="16"/>
      <c r="F365" s="1"/>
      <c r="G365" s="17"/>
      <c r="H365" s="18"/>
      <c r="I365" s="18"/>
      <c r="J365" s="19"/>
    </row>
    <row r="366" spans="2:10" ht="12.75" customHeight="1">
      <c r="B366" s="14"/>
      <c r="C366" s="15"/>
      <c r="D366" s="15"/>
      <c r="E366" s="20">
        <f>IF(B369="Grâce à cette bonne réponse elle t'épargne",1,0)</f>
        <v>0</v>
      </c>
      <c r="F366" s="1"/>
      <c r="G366" s="17"/>
      <c r="H366" s="18"/>
      <c r="I366" s="18"/>
      <c r="J366" s="21">
        <f>IF(G369="Tu échappes à ses griffes : 1 point",1,0)</f>
        <v>0</v>
      </c>
    </row>
    <row r="367" spans="2:10" ht="12.75" customHeight="1">
      <c r="B367" s="14"/>
      <c r="C367" s="15"/>
      <c r="D367" s="15"/>
      <c r="E367" s="16"/>
      <c r="F367" s="1"/>
      <c r="G367" s="17"/>
      <c r="H367" s="18"/>
      <c r="I367" s="18"/>
      <c r="J367" s="19"/>
    </row>
    <row r="368" spans="2:10" ht="12.75" customHeight="1">
      <c r="B368" s="14"/>
      <c r="C368" s="15"/>
      <c r="D368" s="15"/>
      <c r="E368" s="16"/>
      <c r="F368" s="1"/>
      <c r="G368" s="17"/>
      <c r="H368" s="18"/>
      <c r="I368" s="18"/>
      <c r="J368" s="19"/>
    </row>
    <row r="369" spans="2:10" ht="13.5" customHeight="1">
      <c r="B369" s="29">
        <f>IF(B370="","",IF(B370="isabelle de paris","Grâce à cette bonne réponse elle t'épargne","Mauvaise réponse ! PAN elle t'a tué :o)"))</f>
      </c>
      <c r="C369" s="30"/>
      <c r="D369" s="30"/>
      <c r="E369" s="31"/>
      <c r="F369" s="7"/>
      <c r="G369" s="32">
        <f>IF(G370="","",IF(G370="samson et goliath","Tu échappes à ses griffes : 1 point","Mais bien sûr ! Et pourquoi pas tarzan"))</f>
      </c>
      <c r="H369" s="33"/>
      <c r="I369" s="33"/>
      <c r="J369" s="34"/>
    </row>
    <row r="370" spans="2:10" ht="13.5" customHeight="1">
      <c r="B370" s="35"/>
      <c r="C370" s="36"/>
      <c r="D370" s="36"/>
      <c r="E370" s="37"/>
      <c r="F370" s="1"/>
      <c r="G370" s="38"/>
      <c r="H370" s="39"/>
      <c r="I370" s="39"/>
      <c r="J370" s="40"/>
    </row>
    <row r="371" ht="13.5" customHeight="1"/>
    <row r="372" spans="2:10" ht="12.75" customHeight="1">
      <c r="B372" s="8">
        <v>61</v>
      </c>
      <c r="C372" s="9"/>
      <c r="D372" s="9"/>
      <c r="E372" s="10"/>
      <c r="F372" s="1"/>
      <c r="G372" s="11">
        <v>62</v>
      </c>
      <c r="H372" s="12"/>
      <c r="I372" s="12"/>
      <c r="J372" s="13"/>
    </row>
    <row r="373" spans="2:10" ht="12.75" customHeight="1">
      <c r="B373" s="14"/>
      <c r="C373" s="15"/>
      <c r="D373" s="15"/>
      <c r="E373" s="16"/>
      <c r="F373" s="1"/>
      <c r="G373" s="17"/>
      <c r="H373" s="18"/>
      <c r="I373" s="18"/>
      <c r="J373" s="19"/>
    </row>
    <row r="374" spans="2:10" ht="12.75" customHeight="1">
      <c r="B374" s="14"/>
      <c r="C374" s="15"/>
      <c r="D374" s="15"/>
      <c r="E374" s="16"/>
      <c r="F374" s="1"/>
      <c r="G374" s="17"/>
      <c r="H374" s="18"/>
      <c r="I374" s="18"/>
      <c r="J374" s="19"/>
    </row>
    <row r="375" spans="2:10" ht="12.75" customHeight="1">
      <c r="B375" s="14"/>
      <c r="C375" s="15"/>
      <c r="D375" s="15"/>
      <c r="E375" s="16"/>
      <c r="F375" s="1"/>
      <c r="G375" s="17"/>
      <c r="H375" s="18"/>
      <c r="I375" s="18"/>
      <c r="J375" s="19"/>
    </row>
    <row r="376" spans="2:10" ht="12.75" customHeight="1">
      <c r="B376" s="14"/>
      <c r="C376" s="15"/>
      <c r="D376" s="15"/>
      <c r="E376" s="16"/>
      <c r="F376" s="1"/>
      <c r="G376" s="17"/>
      <c r="H376" s="18"/>
      <c r="I376" s="18"/>
      <c r="J376" s="19"/>
    </row>
    <row r="377" spans="2:10" ht="12.75" customHeight="1">
      <c r="B377" s="14"/>
      <c r="C377" s="15"/>
      <c r="D377" s="15"/>
      <c r="E377" s="16"/>
      <c r="F377" s="1"/>
      <c r="G377" s="17"/>
      <c r="H377" s="18"/>
      <c r="I377" s="18"/>
      <c r="J377" s="19"/>
    </row>
    <row r="378" spans="2:10" ht="12.75" customHeight="1">
      <c r="B378" s="14"/>
      <c r="C378" s="15"/>
      <c r="D378" s="15"/>
      <c r="E378" s="20">
        <f>IF(B381="t'es un malin toi aussi il me semble :o)",1,0)</f>
        <v>0</v>
      </c>
      <c r="F378" s="1"/>
      <c r="G378" s="17"/>
      <c r="H378" s="18"/>
      <c r="I378" s="18"/>
      <c r="J378" s="21">
        <f>IF(G381="Biiien ! Toi aussi tu as le cœur tendre",1,0)</f>
        <v>0</v>
      </c>
    </row>
    <row r="379" spans="2:10" ht="12.75" customHeight="1">
      <c r="B379" s="14"/>
      <c r="C379" s="15"/>
      <c r="D379" s="15"/>
      <c r="E379" s="16"/>
      <c r="F379" s="1"/>
      <c r="G379" s="17"/>
      <c r="H379" s="18"/>
      <c r="I379" s="18"/>
      <c r="J379" s="19"/>
    </row>
    <row r="380" spans="2:10" ht="12.75" customHeight="1">
      <c r="B380" s="14"/>
      <c r="C380" s="15"/>
      <c r="D380" s="15"/>
      <c r="E380" s="16"/>
      <c r="F380" s="1"/>
      <c r="G380" s="17"/>
      <c r="H380" s="18"/>
      <c r="I380" s="18"/>
      <c r="J380" s="19"/>
    </row>
    <row r="381" spans="2:10" ht="13.5" customHeight="1">
      <c r="B381" s="29">
        <f>IF(B382="","",IF(B382="les crocs malins","t'es un malin toi aussi il me semble :o)",IF(B382="crocs malins","t'es un malin toi aussi il me semble :o)",IF(B382="croc malin","Et les pluriels tu les mets pas ?",IF(B382="crocs malin","Et les pluriels tu les mets pas ?",IF(B382="croc malins","Et les pluriels tu les mets pas ?","appuie sur le bon bouton stp"))))))</f>
      </c>
      <c r="C381" s="30"/>
      <c r="D381" s="30"/>
      <c r="E381" s="31"/>
      <c r="F381" s="7"/>
      <c r="G381" s="32">
        <f>IF(G382="","",IF(G382="crocus","Biiien ! Toi aussi tu as le cœur tendre","Naaa ! mon tit cœur est trop tristeuh :'("))</f>
      </c>
      <c r="H381" s="33"/>
      <c r="I381" s="33"/>
      <c r="J381" s="34"/>
    </row>
    <row r="382" spans="2:10" ht="13.5" customHeight="1">
      <c r="B382" s="35"/>
      <c r="C382" s="36"/>
      <c r="D382" s="36"/>
      <c r="E382" s="37"/>
      <c r="F382" s="1"/>
      <c r="G382" s="38"/>
      <c r="H382" s="39"/>
      <c r="I382" s="39"/>
      <c r="J382" s="40"/>
    </row>
    <row r="383" ht="13.5" customHeight="1"/>
    <row r="384" spans="2:10" ht="12.75" customHeight="1">
      <c r="B384" s="8">
        <v>63</v>
      </c>
      <c r="C384" s="9"/>
      <c r="D384" s="9"/>
      <c r="E384" s="10"/>
      <c r="F384" s="1"/>
      <c r="G384" s="11">
        <v>64</v>
      </c>
      <c r="H384" s="12"/>
      <c r="I384" s="12"/>
      <c r="J384" s="13"/>
    </row>
    <row r="385" spans="2:10" ht="12.75" customHeight="1">
      <c r="B385" s="14"/>
      <c r="C385" s="15"/>
      <c r="D385" s="15"/>
      <c r="E385" s="16"/>
      <c r="F385" s="1"/>
      <c r="G385" s="17"/>
      <c r="H385" s="18"/>
      <c r="I385" s="18"/>
      <c r="J385" s="19"/>
    </row>
    <row r="386" spans="2:10" ht="12.75" customHeight="1">
      <c r="B386" s="14"/>
      <c r="C386" s="15"/>
      <c r="D386" s="15"/>
      <c r="E386" s="16"/>
      <c r="F386" s="1"/>
      <c r="G386" s="17"/>
      <c r="H386" s="18"/>
      <c r="I386" s="18"/>
      <c r="J386" s="19"/>
    </row>
    <row r="387" spans="2:10" ht="12.75" customHeight="1">
      <c r="B387" s="14"/>
      <c r="C387" s="15"/>
      <c r="D387" s="15"/>
      <c r="E387" s="16"/>
      <c r="F387" s="1"/>
      <c r="G387" s="17"/>
      <c r="H387" s="18"/>
      <c r="I387" s="18"/>
      <c r="J387" s="19"/>
    </row>
    <row r="388" spans="2:10" ht="12.75" customHeight="1">
      <c r="B388" s="14"/>
      <c r="C388" s="15"/>
      <c r="D388" s="15"/>
      <c r="E388" s="16"/>
      <c r="F388" s="1"/>
      <c r="G388" s="17"/>
      <c r="H388" s="18"/>
      <c r="I388" s="18"/>
      <c r="J388" s="19"/>
    </row>
    <row r="389" spans="2:10" ht="12.75" customHeight="1">
      <c r="B389" s="14"/>
      <c r="C389" s="15"/>
      <c r="D389" s="15"/>
      <c r="E389" s="16"/>
      <c r="F389" s="1"/>
      <c r="G389" s="17"/>
      <c r="H389" s="18"/>
      <c r="I389" s="18"/>
      <c r="J389" s="19"/>
    </row>
    <row r="390" spans="2:10" ht="12.75" customHeight="1">
      <c r="B390" s="14"/>
      <c r="C390" s="15"/>
      <c r="D390" s="15"/>
      <c r="E390" s="20">
        <f>IF(B393="YES beau parcours",1,0)</f>
        <v>0</v>
      </c>
      <c r="F390" s="1"/>
      <c r="G390" s="17"/>
      <c r="H390" s="18"/>
      <c r="I390" s="18"/>
      <c r="J390" s="21">
        <f>IF(G393="ta pizza tu la veux à quoi ?",1,0)</f>
        <v>0</v>
      </c>
    </row>
    <row r="391" spans="2:10" ht="12.75" customHeight="1">
      <c r="B391" s="14"/>
      <c r="C391" s="15"/>
      <c r="D391" s="15"/>
      <c r="E391" s="16"/>
      <c r="F391" s="1"/>
      <c r="G391" s="17"/>
      <c r="H391" s="18"/>
      <c r="I391" s="18"/>
      <c r="J391" s="19"/>
    </row>
    <row r="392" spans="2:10" ht="12.75" customHeight="1">
      <c r="B392" s="14"/>
      <c r="C392" s="15"/>
      <c r="D392" s="15"/>
      <c r="E392" s="16"/>
      <c r="F392" s="1"/>
      <c r="G392" s="17"/>
      <c r="H392" s="18"/>
      <c r="I392" s="18"/>
      <c r="J392" s="19"/>
    </row>
    <row r="393" spans="2:10" ht="13.5" customHeight="1">
      <c r="B393" s="29">
        <f>IF(B394="","",IF(B394="grisu le petit dragon","YES beau parcours",IF(B394="grisu le dragon","YES beau parcours",IF(B394="grisu","Ton titre est incomplet !!",IF(B394="dragon","On l'avait remarqué que c'était un dragon !","dur dur non ?")))))</f>
      </c>
      <c r="C393" s="30"/>
      <c r="D393" s="30"/>
      <c r="E393" s="31"/>
      <c r="F393" s="7"/>
      <c r="G393" s="32">
        <f>IF(G394="","",IF(G394="samourai pizza cats","ta pizza tu la veux à quoi ?",IF(G394="samourai pizza cat","Des chats y'en a plusieurs hein !!","Pffff quand m tu sais pas ce que c'est ??")))</f>
      </c>
      <c r="H393" s="33"/>
      <c r="I393" s="33"/>
      <c r="J393" s="34"/>
    </row>
    <row r="394" spans="2:10" ht="13.5" customHeight="1">
      <c r="B394" s="35"/>
      <c r="C394" s="36"/>
      <c r="D394" s="36"/>
      <c r="E394" s="37"/>
      <c r="F394" s="1"/>
      <c r="G394" s="38"/>
      <c r="H394" s="39"/>
      <c r="I394" s="39"/>
      <c r="J394" s="40"/>
    </row>
    <row r="395" ht="13.5" customHeight="1"/>
    <row r="396" spans="2:10" ht="12.75" customHeight="1">
      <c r="B396" s="8">
        <v>65</v>
      </c>
      <c r="C396" s="9"/>
      <c r="D396" s="9"/>
      <c r="E396" s="10"/>
      <c r="F396" s="1"/>
      <c r="G396" s="11">
        <v>66</v>
      </c>
      <c r="H396" s="12"/>
      <c r="I396" s="12"/>
      <c r="J396" s="13"/>
    </row>
    <row r="397" spans="2:10" ht="12.75" customHeight="1">
      <c r="B397" s="14"/>
      <c r="C397" s="15"/>
      <c r="D397" s="15"/>
      <c r="E397" s="16"/>
      <c r="F397" s="1"/>
      <c r="G397" s="17"/>
      <c r="H397" s="18"/>
      <c r="I397" s="18"/>
      <c r="J397" s="19"/>
    </row>
    <row r="398" spans="2:10" ht="12.75" customHeight="1">
      <c r="B398" s="14"/>
      <c r="C398" s="15"/>
      <c r="D398" s="15"/>
      <c r="E398" s="16"/>
      <c r="F398" s="1"/>
      <c r="G398" s="17"/>
      <c r="H398" s="18"/>
      <c r="I398" s="18"/>
      <c r="J398" s="19"/>
    </row>
    <row r="399" spans="2:10" ht="12.75" customHeight="1">
      <c r="B399" s="14"/>
      <c r="C399" s="15"/>
      <c r="D399" s="15"/>
      <c r="E399" s="16"/>
      <c r="F399" s="1"/>
      <c r="G399" s="17"/>
      <c r="H399" s="18"/>
      <c r="I399" s="18"/>
      <c r="J399" s="19"/>
    </row>
    <row r="400" spans="2:10" ht="12.75" customHeight="1">
      <c r="B400" s="14"/>
      <c r="C400" s="15"/>
      <c r="D400" s="15"/>
      <c r="E400" s="16"/>
      <c r="F400" s="1"/>
      <c r="G400" s="17"/>
      <c r="H400" s="18"/>
      <c r="I400" s="18"/>
      <c r="J400" s="19"/>
    </row>
    <row r="401" spans="2:10" ht="12.75" customHeight="1">
      <c r="B401" s="14"/>
      <c r="C401" s="15"/>
      <c r="D401" s="15"/>
      <c r="E401" s="16"/>
      <c r="F401" s="1"/>
      <c r="G401" s="17"/>
      <c r="H401" s="18"/>
      <c r="I401" s="18"/>
      <c r="J401" s="19"/>
    </row>
    <row r="402" spans="2:10" ht="12.75" customHeight="1">
      <c r="B402" s="14"/>
      <c r="C402" s="15"/>
      <c r="D402" s="15"/>
      <c r="E402" s="20">
        <f>IF(B405="Merci à EDF-GDF pour ces souvenirs",1,0)</f>
        <v>0</v>
      </c>
      <c r="F402" s="1"/>
      <c r="G402" s="17"/>
      <c r="H402" s="18"/>
      <c r="I402" s="18"/>
      <c r="J402" s="21">
        <f>IF(G405="Pour la peine je vais te sourire :))",1,0)</f>
        <v>0</v>
      </c>
    </row>
    <row r="403" spans="2:10" ht="12.75" customHeight="1">
      <c r="B403" s="14"/>
      <c r="C403" s="15"/>
      <c r="D403" s="15"/>
      <c r="E403" s="16"/>
      <c r="F403" s="1"/>
      <c r="G403" s="17"/>
      <c r="H403" s="18"/>
      <c r="I403" s="18"/>
      <c r="J403" s="19"/>
    </row>
    <row r="404" spans="2:10" ht="12.75" customHeight="1">
      <c r="B404" s="14"/>
      <c r="C404" s="15"/>
      <c r="D404" s="15"/>
      <c r="E404" s="16"/>
      <c r="F404" s="1"/>
      <c r="G404" s="17"/>
      <c r="H404" s="18"/>
      <c r="I404" s="18"/>
      <c r="J404" s="19"/>
    </row>
    <row r="405" spans="2:10" ht="13.5" customHeight="1">
      <c r="B405" s="29">
        <f>IF(B406="","",IF(B406="methanie","Merci à EDF-GDF pour ces souvenirs","Y'a que toi qui ne me connaisse pas !"))</f>
      </c>
      <c r="C405" s="30"/>
      <c r="D405" s="30"/>
      <c r="E405" s="31"/>
      <c r="F405" s="7"/>
      <c r="G405" s="32">
        <f>IF(G406="","",IF(G406="albator","Pour la peine je vais te sourire :))",IF(G406="albator 78","Pour la peine je vais te sourire :))",IF(G406="albator 84","Pour la peine je vais te sourire :))","si tu connais pas je peux plus rien pour toi"))))</f>
      </c>
      <c r="H405" s="33"/>
      <c r="I405" s="33"/>
      <c r="J405" s="34"/>
    </row>
    <row r="406" spans="2:10" ht="13.5" customHeight="1">
      <c r="B406" s="35"/>
      <c r="C406" s="36"/>
      <c r="D406" s="36"/>
      <c r="E406" s="37"/>
      <c r="F406" s="1"/>
      <c r="G406" s="38"/>
      <c r="H406" s="39"/>
      <c r="I406" s="39"/>
      <c r="J406" s="40"/>
    </row>
    <row r="407" ht="13.5" customHeight="1"/>
    <row r="408" spans="2:10" ht="12.75" customHeight="1">
      <c r="B408" s="8">
        <v>67</v>
      </c>
      <c r="C408" s="9"/>
      <c r="D408" s="9"/>
      <c r="E408" s="10"/>
      <c r="F408" s="1"/>
      <c r="G408" s="11">
        <v>68</v>
      </c>
      <c r="H408" s="12"/>
      <c r="I408" s="12"/>
      <c r="J408" s="13"/>
    </row>
    <row r="409" spans="2:10" ht="12.75" customHeight="1">
      <c r="B409" s="14"/>
      <c r="C409" s="15"/>
      <c r="D409" s="15"/>
      <c r="E409" s="16"/>
      <c r="F409" s="1"/>
      <c r="G409" s="17"/>
      <c r="H409" s="18"/>
      <c r="I409" s="18"/>
      <c r="J409" s="19"/>
    </row>
    <row r="410" spans="2:10" ht="12.75" customHeight="1">
      <c r="B410" s="14"/>
      <c r="C410" s="15"/>
      <c r="D410" s="15"/>
      <c r="E410" s="16"/>
      <c r="F410" s="1"/>
      <c r="G410" s="17"/>
      <c r="H410" s="18"/>
      <c r="I410" s="18"/>
      <c r="J410" s="19"/>
    </row>
    <row r="411" spans="2:10" ht="12.75" customHeight="1">
      <c r="B411" s="14"/>
      <c r="C411" s="15"/>
      <c r="D411" s="15"/>
      <c r="E411" s="16"/>
      <c r="F411" s="1"/>
      <c r="G411" s="17"/>
      <c r="H411" s="18"/>
      <c r="I411" s="18"/>
      <c r="J411" s="19"/>
    </row>
    <row r="412" spans="2:10" ht="12.75" customHeight="1">
      <c r="B412" s="14"/>
      <c r="C412" s="15"/>
      <c r="D412" s="15"/>
      <c r="E412" s="16"/>
      <c r="F412" s="1"/>
      <c r="G412" s="17"/>
      <c r="H412" s="18"/>
      <c r="I412" s="18"/>
      <c r="J412" s="19"/>
    </row>
    <row r="413" spans="2:10" ht="12.75" customHeight="1">
      <c r="B413" s="14"/>
      <c r="C413" s="15"/>
      <c r="D413" s="15"/>
      <c r="E413" s="16"/>
      <c r="F413" s="1"/>
      <c r="G413" s="17"/>
      <c r="H413" s="18"/>
      <c r="I413" s="18"/>
      <c r="J413" s="19"/>
    </row>
    <row r="414" spans="2:10" ht="12.75" customHeight="1">
      <c r="B414" s="14"/>
      <c r="C414" s="15"/>
      <c r="D414" s="15"/>
      <c r="E414" s="20">
        <f>IF(B417="Viens fêter ça avec nous !",1,0)</f>
        <v>0</v>
      </c>
      <c r="F414" s="1"/>
      <c r="G414" s="17"/>
      <c r="H414" s="18"/>
      <c r="I414" s="18"/>
      <c r="J414" s="21">
        <f>IF(G417="T'es un vrai King toi !!",1,0)</f>
        <v>0</v>
      </c>
    </row>
    <row r="415" spans="2:10" ht="12.75" customHeight="1">
      <c r="B415" s="14"/>
      <c r="C415" s="15"/>
      <c r="D415" s="15"/>
      <c r="E415" s="16"/>
      <c r="F415" s="1"/>
      <c r="G415" s="17"/>
      <c r="H415" s="18"/>
      <c r="I415" s="18"/>
      <c r="J415" s="19"/>
    </row>
    <row r="416" spans="2:10" ht="12.75" customHeight="1">
      <c r="B416" s="14"/>
      <c r="C416" s="15"/>
      <c r="D416" s="15"/>
      <c r="E416" s="16"/>
      <c r="F416" s="1"/>
      <c r="G416" s="17"/>
      <c r="H416" s="18"/>
      <c r="I416" s="18"/>
      <c r="J416" s="19"/>
    </row>
    <row r="417" spans="2:10" ht="13.5" customHeight="1">
      <c r="B417" s="29">
        <f>IF(B418="","",IF(B418="les quat'z'amis","Viens fêter ça avec nous !",IF(B418="les quat'z'ami","Pluriel !! Ils sont 4 voyons !!",IF(B418="quat'z'amis","Viens fêter ça avec nous !",IF(B418="quat'z'ami","Pluriel !! Ils sont 4 voyons !!","Toi t'es pu mon ami(e) !")))))</f>
      </c>
      <c r="C417" s="30"/>
      <c r="D417" s="30"/>
      <c r="E417" s="31"/>
      <c r="F417" s="7"/>
      <c r="G417" s="32">
        <f>IF(G418="","",IF(G418="arthur","T'es un vrai King toi !!",IF(G418="roi arthur","T'es un vrai King toi !!",IF(G418="le roi arthur","T'es un vrai King toi !!","kes tu me racontes là ??"))))</f>
      </c>
      <c r="H417" s="33"/>
      <c r="I417" s="33"/>
      <c r="J417" s="34"/>
    </row>
    <row r="418" spans="2:10" ht="13.5" customHeight="1">
      <c r="B418" s="35"/>
      <c r="C418" s="36"/>
      <c r="D418" s="36"/>
      <c r="E418" s="37"/>
      <c r="F418" s="1"/>
      <c r="G418" s="38"/>
      <c r="H418" s="39"/>
      <c r="I418" s="39"/>
      <c r="J418" s="40"/>
    </row>
    <row r="419" ht="13.5" customHeight="1"/>
    <row r="420" spans="2:10" ht="12.75" customHeight="1">
      <c r="B420" s="8">
        <v>69</v>
      </c>
      <c r="C420" s="9"/>
      <c r="D420" s="9"/>
      <c r="E420" s="10"/>
      <c r="F420" s="1"/>
      <c r="G420" s="11">
        <v>70</v>
      </c>
      <c r="H420" s="12"/>
      <c r="I420" s="12"/>
      <c r="J420" s="13"/>
    </row>
    <row r="421" spans="2:10" ht="12.75" customHeight="1">
      <c r="B421" s="14"/>
      <c r="C421" s="15"/>
      <c r="D421" s="15"/>
      <c r="E421" s="16"/>
      <c r="F421" s="1"/>
      <c r="G421" s="17"/>
      <c r="H421" s="18"/>
      <c r="I421" s="18"/>
      <c r="J421" s="19"/>
    </row>
    <row r="422" spans="2:10" ht="12.75" customHeight="1">
      <c r="B422" s="14"/>
      <c r="C422" s="15"/>
      <c r="D422" s="15"/>
      <c r="E422" s="16"/>
      <c r="F422" s="1"/>
      <c r="G422" s="17"/>
      <c r="H422" s="18"/>
      <c r="I422" s="18"/>
      <c r="J422" s="19"/>
    </row>
    <row r="423" spans="2:10" ht="12.75" customHeight="1">
      <c r="B423" s="14"/>
      <c r="C423" s="15"/>
      <c r="D423" s="15"/>
      <c r="E423" s="16"/>
      <c r="F423" s="1"/>
      <c r="G423" s="17"/>
      <c r="H423" s="18"/>
      <c r="I423" s="18"/>
      <c r="J423" s="19"/>
    </row>
    <row r="424" spans="2:10" ht="12.75" customHeight="1">
      <c r="B424" s="14"/>
      <c r="C424" s="15"/>
      <c r="D424" s="15"/>
      <c r="E424" s="16"/>
      <c r="F424" s="1"/>
      <c r="G424" s="17"/>
      <c r="H424" s="18"/>
      <c r="I424" s="18"/>
      <c r="J424" s="19"/>
    </row>
    <row r="425" spans="2:10" ht="12.75" customHeight="1">
      <c r="B425" s="14"/>
      <c r="C425" s="15"/>
      <c r="D425" s="15"/>
      <c r="E425" s="16"/>
      <c r="F425" s="1"/>
      <c r="G425" s="17"/>
      <c r="H425" s="18"/>
      <c r="I425" s="18"/>
      <c r="J425" s="19"/>
    </row>
    <row r="426" spans="2:10" ht="12.75" customHeight="1">
      <c r="B426" s="14"/>
      <c r="C426" s="15"/>
      <c r="D426" s="15"/>
      <c r="E426" s="20">
        <f>IF(B429="beh là tu m'épates !!!",1,0)</f>
        <v>0</v>
      </c>
      <c r="F426" s="1"/>
      <c r="G426" s="17"/>
      <c r="H426" s="18"/>
      <c r="I426" s="18"/>
      <c r="J426" s="21">
        <f>IF(G429="faudrait pas que tu sois trop fort quand m",1,0)</f>
        <v>0</v>
      </c>
    </row>
    <row r="427" spans="2:10" ht="12.75" customHeight="1">
      <c r="B427" s="14"/>
      <c r="C427" s="15"/>
      <c r="D427" s="15"/>
      <c r="E427" s="16"/>
      <c r="F427" s="1"/>
      <c r="G427" s="17"/>
      <c r="H427" s="18"/>
      <c r="I427" s="18"/>
      <c r="J427" s="19"/>
    </row>
    <row r="428" spans="2:10" ht="12.75" customHeight="1">
      <c r="B428" s="14"/>
      <c r="C428" s="15"/>
      <c r="D428" s="15"/>
      <c r="E428" s="16"/>
      <c r="F428" s="1"/>
      <c r="G428" s="17"/>
      <c r="H428" s="18"/>
      <c r="I428" s="18"/>
      <c r="J428" s="19"/>
    </row>
    <row r="429" spans="2:10" ht="13.5" customHeight="1">
      <c r="B429" s="29">
        <f>IF(B430="","",IF(B430="les tifins","beh là tu m'épates !!!",IF(B430="tifins","beh là tu m'épates !!!","Suis sympa tu peux proposer autre chose")))</f>
      </c>
      <c r="C429" s="30"/>
      <c r="D429" s="30"/>
      <c r="E429" s="31"/>
      <c r="F429" s="7"/>
      <c r="G429" s="32">
        <f>IF(G430="","",IF(G430="albert le cinquieme mousquetaire","Faudrait pas que tu sois trop fort quand m",IF(G430="albert le 5eme mousquetaire","Faudrait pas que tu sois trop fort quand m",IF(G430="albert","Un peu court comme titre ! Un effort stp !","T'abandonnes ???"))))</f>
      </c>
      <c r="H429" s="33"/>
      <c r="I429" s="33"/>
      <c r="J429" s="34"/>
    </row>
    <row r="430" spans="2:10" ht="13.5" customHeight="1">
      <c r="B430" s="35"/>
      <c r="C430" s="36"/>
      <c r="D430" s="36"/>
      <c r="E430" s="37"/>
      <c r="F430" s="1"/>
      <c r="G430" s="38"/>
      <c r="H430" s="39"/>
      <c r="I430" s="39"/>
      <c r="J430" s="40"/>
    </row>
    <row r="431" ht="13.5" customHeight="1"/>
    <row r="432" spans="2:10" ht="12.75" customHeight="1">
      <c r="B432" s="8">
        <v>71</v>
      </c>
      <c r="C432" s="9"/>
      <c r="D432" s="9"/>
      <c r="E432" s="10"/>
      <c r="F432" s="1"/>
      <c r="G432" s="11">
        <v>72</v>
      </c>
      <c r="H432" s="12"/>
      <c r="I432" s="12"/>
      <c r="J432" s="13"/>
    </row>
    <row r="433" spans="2:10" ht="12.75" customHeight="1">
      <c r="B433" s="14"/>
      <c r="C433" s="15"/>
      <c r="D433" s="15"/>
      <c r="E433" s="16"/>
      <c r="F433" s="1"/>
      <c r="G433" s="17"/>
      <c r="H433" s="18"/>
      <c r="I433" s="18"/>
      <c r="J433" s="19"/>
    </row>
    <row r="434" spans="2:10" ht="12.75" customHeight="1">
      <c r="B434" s="14"/>
      <c r="C434" s="15"/>
      <c r="D434" s="15"/>
      <c r="E434" s="16"/>
      <c r="F434" s="1"/>
      <c r="G434" s="17"/>
      <c r="H434" s="18"/>
      <c r="I434" s="18"/>
      <c r="J434" s="19"/>
    </row>
    <row r="435" spans="2:10" ht="12.75" customHeight="1">
      <c r="B435" s="14"/>
      <c r="C435" s="15"/>
      <c r="D435" s="15"/>
      <c r="E435" s="16"/>
      <c r="F435" s="1"/>
      <c r="G435" s="17"/>
      <c r="H435" s="18"/>
      <c r="I435" s="18"/>
      <c r="J435" s="19"/>
    </row>
    <row r="436" spans="2:10" ht="12.75" customHeight="1">
      <c r="B436" s="14"/>
      <c r="C436" s="15"/>
      <c r="D436" s="15"/>
      <c r="E436" s="16"/>
      <c r="F436" s="1"/>
      <c r="G436" s="17"/>
      <c r="H436" s="18"/>
      <c r="I436" s="18"/>
      <c r="J436" s="19"/>
    </row>
    <row r="437" spans="2:10" ht="12.75" customHeight="1">
      <c r="B437" s="14"/>
      <c r="C437" s="15"/>
      <c r="D437" s="15"/>
      <c r="E437" s="16"/>
      <c r="F437" s="1"/>
      <c r="G437" s="17"/>
      <c r="H437" s="18"/>
      <c r="I437" s="18"/>
      <c r="J437" s="19"/>
    </row>
    <row r="438" spans="2:10" ht="12.75" customHeight="1">
      <c r="B438" s="14"/>
      <c r="C438" s="15"/>
      <c r="D438" s="15"/>
      <c r="E438" s="20">
        <f>IF(B441="Pour tes étrennes : 1 point",1,0)</f>
        <v>0</v>
      </c>
      <c r="F438" s="1"/>
      <c r="G438" s="17"/>
      <c r="H438" s="18"/>
      <c r="I438" s="18"/>
      <c r="J438" s="21">
        <f>IF(G441="T'es un barbare.. de bonnes réponses !",1,0)</f>
        <v>0</v>
      </c>
    </row>
    <row r="439" spans="2:10" ht="12.75" customHeight="1">
      <c r="B439" s="14"/>
      <c r="C439" s="15"/>
      <c r="D439" s="15"/>
      <c r="E439" s="16"/>
      <c r="F439" s="1"/>
      <c r="G439" s="17"/>
      <c r="H439" s="18"/>
      <c r="I439" s="18"/>
      <c r="J439" s="19"/>
    </row>
    <row r="440" spans="2:10" ht="12.75" customHeight="1">
      <c r="B440" s="14"/>
      <c r="C440" s="15"/>
      <c r="D440" s="15"/>
      <c r="E440" s="16"/>
      <c r="F440" s="1"/>
      <c r="G440" s="17"/>
      <c r="H440" s="18"/>
      <c r="I440" s="18"/>
      <c r="J440" s="19"/>
    </row>
    <row r="441" spans="2:10" ht="13.5" customHeight="1">
      <c r="B441" s="29">
        <f>IF(B442="","",IF(B442="les visiteurs de noel","Pour tes étrennes : 1 point",IF(B442="visiteurs de noel","Pour tes étrennes : 1 point",IF(B442="visiteur de noel","Et le pluriel ??!","C'est ça de trop festoyer le 25 décembre ! "))))</f>
      </c>
      <c r="C441" s="30"/>
      <c r="D441" s="30"/>
      <c r="E441" s="31"/>
      <c r="F441" s="7"/>
      <c r="G441" s="32">
        <f>IF(G442="","",IF(G442="arok le barbare","T'es un barbare.. de bonnes réponses !",IF(G442="arok","Ton titre n'est pas assez complet !","Tu es tombé dans le panneau !")))</f>
      </c>
      <c r="H441" s="33"/>
      <c r="I441" s="33"/>
      <c r="J441" s="34"/>
    </row>
    <row r="442" spans="2:10" ht="13.5" customHeight="1">
      <c r="B442" s="35"/>
      <c r="C442" s="36"/>
      <c r="D442" s="36"/>
      <c r="E442" s="37"/>
      <c r="F442" s="1"/>
      <c r="G442" s="38"/>
      <c r="H442" s="39"/>
      <c r="I442" s="39"/>
      <c r="J442" s="40"/>
    </row>
    <row r="443" ht="13.5" customHeight="1"/>
    <row r="444" spans="2:10" ht="12.75" customHeight="1">
      <c r="B444" s="8">
        <v>73</v>
      </c>
      <c r="C444" s="9"/>
      <c r="D444" s="9"/>
      <c r="E444" s="10"/>
      <c r="F444" s="1"/>
      <c r="G444" s="11">
        <v>74</v>
      </c>
      <c r="H444" s="12"/>
      <c r="I444" s="12"/>
      <c r="J444" s="13"/>
    </row>
    <row r="445" spans="2:10" ht="12.75" customHeight="1">
      <c r="B445" s="14"/>
      <c r="C445" s="15"/>
      <c r="D445" s="15"/>
      <c r="E445" s="16"/>
      <c r="F445" s="1"/>
      <c r="G445" s="17"/>
      <c r="H445" s="18"/>
      <c r="I445" s="18"/>
      <c r="J445" s="19"/>
    </row>
    <row r="446" spans="2:10" ht="12.75" customHeight="1">
      <c r="B446" s="14"/>
      <c r="C446" s="15"/>
      <c r="D446" s="15"/>
      <c r="E446" s="16"/>
      <c r="F446" s="1"/>
      <c r="G446" s="17"/>
      <c r="H446" s="18"/>
      <c r="I446" s="18"/>
      <c r="J446" s="19"/>
    </row>
    <row r="447" spans="2:10" ht="12.75" customHeight="1">
      <c r="B447" s="14"/>
      <c r="C447" s="15"/>
      <c r="D447" s="15"/>
      <c r="E447" s="16"/>
      <c r="F447" s="1"/>
      <c r="G447" s="17"/>
      <c r="H447" s="18"/>
      <c r="I447" s="18"/>
      <c r="J447" s="19"/>
    </row>
    <row r="448" spans="2:10" ht="12.75" customHeight="1">
      <c r="B448" s="14"/>
      <c r="C448" s="15"/>
      <c r="D448" s="15"/>
      <c r="E448" s="16"/>
      <c r="F448" s="1"/>
      <c r="G448" s="17"/>
      <c r="H448" s="18"/>
      <c r="I448" s="18"/>
      <c r="J448" s="19"/>
    </row>
    <row r="449" spans="2:10" ht="12.75" customHeight="1">
      <c r="B449" s="14"/>
      <c r="C449" s="15"/>
      <c r="D449" s="15"/>
      <c r="E449" s="16"/>
      <c r="F449" s="1"/>
      <c r="G449" s="17"/>
      <c r="H449" s="18"/>
      <c r="I449" s="18"/>
      <c r="J449" s="19"/>
    </row>
    <row r="450" spans="2:10" ht="12.75" customHeight="1">
      <c r="B450" s="14"/>
      <c r="C450" s="15"/>
      <c r="D450" s="15"/>
      <c r="E450" s="20">
        <f>IF(B453="Le champion des navigateurs c'est Wally !",1,0)</f>
        <v>0</v>
      </c>
      <c r="F450" s="1"/>
      <c r="G450" s="17"/>
      <c r="H450" s="18"/>
      <c r="I450" s="18"/>
      <c r="J450" s="21">
        <f>IF(G453="Chimène t'embrasse pour cette réponse",1,0)</f>
        <v>0</v>
      </c>
    </row>
    <row r="451" spans="2:10" ht="12.75" customHeight="1">
      <c r="B451" s="14"/>
      <c r="C451" s="15"/>
      <c r="D451" s="15"/>
      <c r="E451" s="16"/>
      <c r="F451" s="1"/>
      <c r="G451" s="17"/>
      <c r="H451" s="18"/>
      <c r="I451" s="18"/>
      <c r="J451" s="19"/>
    </row>
    <row r="452" spans="2:10" ht="12.75" customHeight="1">
      <c r="B452" s="14"/>
      <c r="C452" s="15"/>
      <c r="D452" s="15"/>
      <c r="E452" s="16"/>
      <c r="F452" s="1"/>
      <c r="G452" s="17"/>
      <c r="H452" s="18"/>
      <c r="I452" s="18"/>
      <c r="J452" s="19"/>
    </row>
    <row r="453" spans="2:10" ht="13.5" customHeight="1">
      <c r="B453" s="29">
        <f>IF(B454="","",IF(B454="wally gator","Le champion des navigateurs c'est Wally !",IF(B454="wally","Y'en manque un bout !","Et pourquoi pas Crododile Dundde !")))</f>
      </c>
      <c r="C453" s="30"/>
      <c r="D453" s="30"/>
      <c r="E453" s="31"/>
      <c r="F453" s="7"/>
      <c r="G453" s="32">
        <f>IF(G454="","",IF(G454="rody le petit cid","Chimène t'embrasse pour cette réponse",IF(G454="rody","Le titre complet stp :o)","T'as bien compris les règles ?")))</f>
      </c>
      <c r="H453" s="33"/>
      <c r="I453" s="33"/>
      <c r="J453" s="34"/>
    </row>
    <row r="454" spans="2:10" ht="13.5" customHeight="1">
      <c r="B454" s="35"/>
      <c r="C454" s="36"/>
      <c r="D454" s="36"/>
      <c r="E454" s="37"/>
      <c r="F454" s="1"/>
      <c r="G454" s="38"/>
      <c r="H454" s="39"/>
      <c r="I454" s="39"/>
      <c r="J454" s="40"/>
    </row>
    <row r="455" ht="13.5" customHeight="1"/>
    <row r="456" spans="2:10" ht="12.75" customHeight="1">
      <c r="B456" s="8">
        <v>75</v>
      </c>
      <c r="C456" s="9"/>
      <c r="D456" s="9"/>
      <c r="E456" s="10"/>
      <c r="F456" s="1"/>
      <c r="G456" s="11">
        <v>76</v>
      </c>
      <c r="H456" s="12"/>
      <c r="I456" s="12"/>
      <c r="J456" s="13"/>
    </row>
    <row r="457" spans="2:10" ht="12.75" customHeight="1">
      <c r="B457" s="14"/>
      <c r="C457" s="15"/>
      <c r="D457" s="15"/>
      <c r="E457" s="16"/>
      <c r="F457" s="1"/>
      <c r="G457" s="17"/>
      <c r="H457" s="18"/>
      <c r="I457" s="18"/>
      <c r="J457" s="19"/>
    </row>
    <row r="458" spans="2:10" ht="12.75" customHeight="1">
      <c r="B458" s="14"/>
      <c r="C458" s="15"/>
      <c r="D458" s="15"/>
      <c r="E458" s="16"/>
      <c r="F458" s="1"/>
      <c r="G458" s="17"/>
      <c r="H458" s="18"/>
      <c r="I458" s="18"/>
      <c r="J458" s="19"/>
    </row>
    <row r="459" spans="2:10" ht="12.75" customHeight="1">
      <c r="B459" s="14"/>
      <c r="C459" s="15"/>
      <c r="D459" s="15"/>
      <c r="E459" s="16"/>
      <c r="F459" s="1"/>
      <c r="G459" s="17"/>
      <c r="H459" s="18"/>
      <c r="I459" s="18"/>
      <c r="J459" s="19"/>
    </row>
    <row r="460" spans="2:10" ht="12.75" customHeight="1">
      <c r="B460" s="14"/>
      <c r="C460" s="15"/>
      <c r="D460" s="15"/>
      <c r="E460" s="16"/>
      <c r="F460" s="1"/>
      <c r="G460" s="17"/>
      <c r="H460" s="18"/>
      <c r="I460" s="18"/>
      <c r="J460" s="19"/>
    </row>
    <row r="461" spans="2:10" ht="12.75" customHeight="1">
      <c r="B461" s="14"/>
      <c r="C461" s="15"/>
      <c r="D461" s="15"/>
      <c r="E461" s="16"/>
      <c r="F461" s="1"/>
      <c r="G461" s="17"/>
      <c r="H461" s="18"/>
      <c r="I461" s="18"/>
      <c r="J461" s="19"/>
    </row>
    <row r="462" spans="2:10" ht="12.75" customHeight="1">
      <c r="B462" s="14"/>
      <c r="C462" s="15"/>
      <c r="D462" s="15"/>
      <c r="E462" s="20">
        <f>IF(B465="Je suis la plus belle des déesses moaa",1,0)</f>
        <v>0</v>
      </c>
      <c r="F462" s="1"/>
      <c r="G462" s="17"/>
      <c r="H462" s="18"/>
      <c r="I462" s="18"/>
      <c r="J462" s="21">
        <f>IF(G465="Tout comme toi il est le roi des champions !",1,0)</f>
        <v>0</v>
      </c>
    </row>
    <row r="463" spans="2:10" ht="12.75" customHeight="1">
      <c r="B463" s="14"/>
      <c r="C463" s="15"/>
      <c r="D463" s="15"/>
      <c r="E463" s="16"/>
      <c r="F463" s="1"/>
      <c r="G463" s="17"/>
      <c r="H463" s="18"/>
      <c r="I463" s="18"/>
      <c r="J463" s="19"/>
    </row>
    <row r="464" spans="2:10" ht="12.75" customHeight="1">
      <c r="B464" s="14"/>
      <c r="C464" s="15"/>
      <c r="D464" s="15"/>
      <c r="E464" s="16"/>
      <c r="F464" s="1"/>
      <c r="G464" s="17"/>
      <c r="H464" s="18"/>
      <c r="I464" s="18"/>
      <c r="J464" s="19"/>
    </row>
    <row r="465" spans="2:10" ht="13.5" customHeight="1">
      <c r="B465" s="29">
        <f>IF(B466="","",IF(B466="petite olympe et les dieux","Je suis la plus belle des déesses moaa",IF(B466="la petite olympe et les dieux","Je suis la plus belle des déesses moaa",IF(B466="petite olympe","Ton titre n'est pas assez complet !",IF(B466="olympe et les dieux","Ton titre n'est pas assez complet !","Une flèche de Cupidon t'aiderait ?")))))</f>
      </c>
      <c r="C465" s="30"/>
      <c r="D465" s="30"/>
      <c r="E465" s="31"/>
      <c r="F465" s="7"/>
      <c r="G465" s="32">
        <f>IF(G466="","",IF(G466="sport billy","Tout comme toi il est le roi des champions !","Ses exploits sont admirés, pas les tiens"))</f>
      </c>
      <c r="H465" s="33"/>
      <c r="I465" s="33"/>
      <c r="J465" s="34"/>
    </row>
    <row r="466" spans="2:10" ht="13.5" customHeight="1">
      <c r="B466" s="35"/>
      <c r="C466" s="36"/>
      <c r="D466" s="36"/>
      <c r="E466" s="37"/>
      <c r="F466" s="1"/>
      <c r="G466" s="38"/>
      <c r="H466" s="39"/>
      <c r="I466" s="39"/>
      <c r="J466" s="40"/>
    </row>
    <row r="467" ht="13.5" customHeight="1"/>
    <row r="468" spans="2:10" ht="12.75" customHeight="1">
      <c r="B468" s="8">
        <v>77</v>
      </c>
      <c r="C468" s="9"/>
      <c r="D468" s="9"/>
      <c r="E468" s="10"/>
      <c r="F468" s="1"/>
      <c r="G468" s="11">
        <v>78</v>
      </c>
      <c r="H468" s="12"/>
      <c r="I468" s="12"/>
      <c r="J468" s="13"/>
    </row>
    <row r="469" spans="2:10" ht="12.75" customHeight="1">
      <c r="B469" s="14"/>
      <c r="C469" s="15"/>
      <c r="D469" s="15"/>
      <c r="E469" s="16"/>
      <c r="F469" s="1"/>
      <c r="G469" s="17"/>
      <c r="H469" s="18"/>
      <c r="I469" s="18"/>
      <c r="J469" s="19"/>
    </row>
    <row r="470" spans="2:10" ht="12.75" customHeight="1">
      <c r="B470" s="14"/>
      <c r="C470" s="15"/>
      <c r="D470" s="15"/>
      <c r="E470" s="16"/>
      <c r="F470" s="1"/>
      <c r="G470" s="17"/>
      <c r="H470" s="18"/>
      <c r="I470" s="18"/>
      <c r="J470" s="19"/>
    </row>
    <row r="471" spans="2:10" ht="12.75" customHeight="1">
      <c r="B471" s="14"/>
      <c r="C471" s="15"/>
      <c r="D471" s="15"/>
      <c r="E471" s="16"/>
      <c r="F471" s="1"/>
      <c r="G471" s="17"/>
      <c r="H471" s="18"/>
      <c r="I471" s="18"/>
      <c r="J471" s="19"/>
    </row>
    <row r="472" spans="2:10" ht="12.75" customHeight="1">
      <c r="B472" s="14"/>
      <c r="C472" s="15"/>
      <c r="D472" s="15"/>
      <c r="E472" s="16"/>
      <c r="F472" s="1"/>
      <c r="G472" s="17"/>
      <c r="H472" s="18"/>
      <c r="I472" s="18"/>
      <c r="J472" s="19"/>
    </row>
    <row r="473" spans="2:10" ht="12.75" customHeight="1">
      <c r="B473" s="14"/>
      <c r="C473" s="15"/>
      <c r="D473" s="15"/>
      <c r="E473" s="16"/>
      <c r="F473" s="1"/>
      <c r="G473" s="17"/>
      <c r="H473" s="18"/>
      <c r="I473" s="18"/>
      <c r="J473" s="19"/>
    </row>
    <row r="474" spans="2:10" ht="12.75" customHeight="1">
      <c r="B474" s="14"/>
      <c r="C474" s="15"/>
      <c r="D474" s="15"/>
      <c r="E474" s="20">
        <f>IF(B477="Le prince d'Eternia te remercie...",1,0)</f>
        <v>0</v>
      </c>
      <c r="F474" s="1"/>
      <c r="G474" s="17"/>
      <c r="H474" s="18"/>
      <c r="I474" s="18"/>
      <c r="J474" s="21">
        <f>IF(G477="Gagné ! Tiens de l'herbe à point",1,0)</f>
        <v>0</v>
      </c>
    </row>
    <row r="475" spans="2:10" ht="12.75" customHeight="1">
      <c r="B475" s="14"/>
      <c r="C475" s="15"/>
      <c r="D475" s="15"/>
      <c r="E475" s="16"/>
      <c r="F475" s="1"/>
      <c r="G475" s="17"/>
      <c r="H475" s="18"/>
      <c r="I475" s="18"/>
      <c r="J475" s="19"/>
    </row>
    <row r="476" spans="2:10" ht="12.75" customHeight="1">
      <c r="B476" s="14"/>
      <c r="C476" s="15"/>
      <c r="D476" s="15"/>
      <c r="E476" s="16"/>
      <c r="F476" s="1"/>
      <c r="G476" s="17"/>
      <c r="H476" s="18"/>
      <c r="I476" s="18"/>
      <c r="J476" s="19"/>
    </row>
    <row r="477" spans="2:10" ht="13.5" customHeight="1">
      <c r="B477" s="29">
        <f>IF(B478="","",IF(B478="les maitres de l'univers","Le prince d'Eternia te remercie...",IF(B478="maitres de l'univers","Le prince d'Eternia te remercie...",IF(B478="musclor","Ca c'est le nom du personnage pas le titre !","Il va rester longtemps enchainé à mon avis"))))</f>
      </c>
      <c r="C477" s="30"/>
      <c r="D477" s="30"/>
      <c r="E477" s="31"/>
      <c r="F477" s="7"/>
      <c r="G477" s="32">
        <f>IF(G478="","",IF(G478="toffsy et l'herbe musicale","Gagné ! Tiens de l'herbe à point",IF(G478="tofffsy et l'herbe musicale","Gagné ! Tiens de l'herbe à point",IF(G478="tofsy et l'herbe musicale","Une petite faute dans le prénom !",IF(G478="toffsy","C'est incomplet !",IF(G478="tofffsy","C'est incomplet !",IF(G478="tofsy","Il manque des lettre dans le prénom !","Si c'est pas ça c'est ...??")))))))</f>
      </c>
      <c r="H477" s="33"/>
      <c r="I477" s="33"/>
      <c r="J477" s="34"/>
    </row>
    <row r="478" spans="2:10" ht="13.5" customHeight="1">
      <c r="B478" s="35"/>
      <c r="C478" s="36"/>
      <c r="D478" s="36"/>
      <c r="E478" s="37"/>
      <c r="F478" s="1"/>
      <c r="G478" s="38"/>
      <c r="H478" s="39"/>
      <c r="I478" s="39"/>
      <c r="J478" s="40"/>
    </row>
    <row r="479" ht="13.5" customHeight="1"/>
    <row r="480" spans="2:10" ht="12.75" customHeight="1">
      <c r="B480" s="8">
        <v>79</v>
      </c>
      <c r="C480" s="9"/>
      <c r="D480" s="9"/>
      <c r="E480" s="10"/>
      <c r="F480" s="1"/>
      <c r="G480" s="11">
        <v>80</v>
      </c>
      <c r="H480" s="12"/>
      <c r="I480" s="12"/>
      <c r="J480" s="13"/>
    </row>
    <row r="481" spans="2:10" ht="12.75" customHeight="1">
      <c r="B481" s="14"/>
      <c r="C481" s="15"/>
      <c r="D481" s="15"/>
      <c r="E481" s="16"/>
      <c r="F481" s="1"/>
      <c r="G481" s="17"/>
      <c r="H481" s="18"/>
      <c r="I481" s="18"/>
      <c r="J481" s="19"/>
    </row>
    <row r="482" spans="2:10" ht="12.75" customHeight="1">
      <c r="B482" s="14"/>
      <c r="C482" s="15"/>
      <c r="D482" s="15"/>
      <c r="E482" s="16"/>
      <c r="F482" s="1"/>
      <c r="G482" s="17"/>
      <c r="H482" s="18"/>
      <c r="I482" s="18"/>
      <c r="J482" s="19"/>
    </row>
    <row r="483" spans="2:10" ht="12.75" customHeight="1">
      <c r="B483" s="14"/>
      <c r="C483" s="15"/>
      <c r="D483" s="15"/>
      <c r="E483" s="16"/>
      <c r="F483" s="1"/>
      <c r="G483" s="17"/>
      <c r="H483" s="18"/>
      <c r="I483" s="18"/>
      <c r="J483" s="19"/>
    </row>
    <row r="484" spans="2:10" ht="12.75" customHeight="1">
      <c r="B484" s="14"/>
      <c r="C484" s="15"/>
      <c r="D484" s="15"/>
      <c r="E484" s="16"/>
      <c r="F484" s="1"/>
      <c r="G484" s="17"/>
      <c r="H484" s="18"/>
      <c r="I484" s="18"/>
      <c r="J484" s="19"/>
    </row>
    <row r="485" spans="2:10" ht="12.75" customHeight="1">
      <c r="B485" s="14"/>
      <c r="C485" s="15"/>
      <c r="D485" s="15"/>
      <c r="E485" s="16"/>
      <c r="F485" s="1"/>
      <c r="G485" s="17"/>
      <c r="H485" s="18"/>
      <c r="I485" s="18"/>
      <c r="J485" s="19"/>
    </row>
    <row r="486" spans="2:10" ht="12.75" customHeight="1">
      <c r="B486" s="14"/>
      <c r="C486" s="15"/>
      <c r="D486" s="15"/>
      <c r="E486" s="20">
        <f>IF(B489="Beh avec un effort t'arrives à trouver !",1,0)</f>
        <v>0</v>
      </c>
      <c r="F486" s="1"/>
      <c r="G486" s="17"/>
      <c r="H486" s="18"/>
      <c r="I486" s="18"/>
      <c r="J486" s="21">
        <f>IF(G489="Le vent qui gonfle sa voile t'apporte 1 point",1,0)</f>
        <v>0</v>
      </c>
    </row>
    <row r="487" spans="2:10" ht="12.75" customHeight="1">
      <c r="B487" s="14"/>
      <c r="C487" s="15"/>
      <c r="D487" s="15"/>
      <c r="E487" s="16"/>
      <c r="F487" s="1"/>
      <c r="G487" s="17"/>
      <c r="H487" s="18"/>
      <c r="I487" s="18"/>
      <c r="J487" s="19"/>
    </row>
    <row r="488" spans="2:10" ht="12.75" customHeight="1">
      <c r="B488" s="14"/>
      <c r="C488" s="15"/>
      <c r="D488" s="15"/>
      <c r="E488" s="16"/>
      <c r="F488" s="1"/>
      <c r="G488" s="17"/>
      <c r="H488" s="18"/>
      <c r="I488" s="18"/>
      <c r="J488" s="19"/>
    </row>
    <row r="489" spans="2:10" ht="13.5" customHeight="1">
      <c r="B489" s="29">
        <f>IF(B490="","",IF(B490="les aventures de teddy ruxpin","Beh avec un effort t'arrives à trouver !",IF(B490="teddy ruxpin","Ton titre est incomplet !!","C'est ton dernier mot ?")))</f>
      </c>
      <c r="C489" s="30"/>
      <c r="D489" s="30"/>
      <c r="E489" s="31"/>
      <c r="F489" s="7"/>
      <c r="G489" s="32">
        <f>IF(G490="","",IF(G490="vic le viking","Le vent qui gonfle sa voile t'apporte 1 point",IF(G490="wickie le viking","Le vent qui gonfle sa voile t'apporte 1 point","Réfléchis donc un peu tu y arriveras...")))</f>
      </c>
      <c r="H489" s="33"/>
      <c r="I489" s="33"/>
      <c r="J489" s="34"/>
    </row>
    <row r="490" spans="2:10" ht="13.5" customHeight="1">
      <c r="B490" s="35"/>
      <c r="C490" s="36"/>
      <c r="D490" s="36"/>
      <c r="E490" s="37"/>
      <c r="F490" s="1"/>
      <c r="G490" s="38"/>
      <c r="H490" s="39"/>
      <c r="I490" s="39"/>
      <c r="J490" s="40"/>
    </row>
    <row r="491" ht="13.5" customHeight="1"/>
    <row r="492" spans="2:10" ht="12.75" customHeight="1">
      <c r="B492" s="8">
        <v>81</v>
      </c>
      <c r="C492" s="9"/>
      <c r="D492" s="9"/>
      <c r="E492" s="10"/>
      <c r="F492" s="1"/>
      <c r="G492" s="11">
        <v>82</v>
      </c>
      <c r="H492" s="12"/>
      <c r="I492" s="12"/>
      <c r="J492" s="13"/>
    </row>
    <row r="493" spans="2:10" ht="12.75" customHeight="1">
      <c r="B493" s="14"/>
      <c r="C493" s="15"/>
      <c r="D493" s="15"/>
      <c r="E493" s="16"/>
      <c r="F493" s="1"/>
      <c r="G493" s="17"/>
      <c r="H493" s="18"/>
      <c r="I493" s="18"/>
      <c r="J493" s="19"/>
    </row>
    <row r="494" spans="2:10" ht="12.75" customHeight="1">
      <c r="B494" s="14"/>
      <c r="C494" s="15"/>
      <c r="D494" s="15"/>
      <c r="E494" s="16"/>
      <c r="F494" s="1"/>
      <c r="G494" s="17"/>
      <c r="H494" s="18"/>
      <c r="I494" s="18"/>
      <c r="J494" s="19"/>
    </row>
    <row r="495" spans="2:10" ht="12.75" customHeight="1">
      <c r="B495" s="14"/>
      <c r="C495" s="15"/>
      <c r="D495" s="15"/>
      <c r="E495" s="16"/>
      <c r="F495" s="1"/>
      <c r="G495" s="17"/>
      <c r="H495" s="18"/>
      <c r="I495" s="18"/>
      <c r="J495" s="19"/>
    </row>
    <row r="496" spans="2:10" ht="12.75" customHeight="1">
      <c r="B496" s="14"/>
      <c r="C496" s="15"/>
      <c r="D496" s="15"/>
      <c r="E496" s="16"/>
      <c r="F496" s="1"/>
      <c r="G496" s="17"/>
      <c r="H496" s="18"/>
      <c r="I496" s="18"/>
      <c r="J496" s="19"/>
    </row>
    <row r="497" spans="2:10" ht="12.75" customHeight="1">
      <c r="B497" s="14"/>
      <c r="C497" s="15"/>
      <c r="D497" s="15"/>
      <c r="E497" s="16"/>
      <c r="F497" s="1"/>
      <c r="G497" s="17"/>
      <c r="H497" s="18"/>
      <c r="I497" s="18"/>
      <c r="J497" s="19"/>
    </row>
    <row r="498" spans="2:10" ht="12.75" customHeight="1">
      <c r="B498" s="14"/>
      <c r="C498" s="15"/>
      <c r="D498" s="15"/>
      <c r="E498" s="20">
        <f>IF(B501="les monstroplantes n'ont qu'a bien se tenir",1,0)</f>
        <v>0</v>
      </c>
      <c r="F498" s="1"/>
      <c r="G498" s="17"/>
      <c r="H498" s="18"/>
      <c r="I498" s="18"/>
      <c r="J498" s="21">
        <f>IF(G501="Ce DA n'a pas de secret pour toi c'est sur",1,0)</f>
        <v>0</v>
      </c>
    </row>
    <row r="499" spans="2:10" ht="12.75" customHeight="1">
      <c r="B499" s="14"/>
      <c r="C499" s="15"/>
      <c r="D499" s="15"/>
      <c r="E499" s="16"/>
      <c r="F499" s="1"/>
      <c r="G499" s="17"/>
      <c r="H499" s="18"/>
      <c r="I499" s="18"/>
      <c r="J499" s="19"/>
    </row>
    <row r="500" spans="2:10" ht="12.75" customHeight="1">
      <c r="B500" s="14"/>
      <c r="C500" s="15"/>
      <c r="D500" s="15"/>
      <c r="E500" s="16"/>
      <c r="F500" s="1"/>
      <c r="G500" s="17"/>
      <c r="H500" s="18"/>
      <c r="I500" s="18"/>
      <c r="J500" s="19"/>
    </row>
    <row r="501" spans="2:10" ht="13.5" customHeight="1">
      <c r="B501" s="29">
        <f>IF(B502="","",IF(B502="jayce et les conquerants de la lumiere","Les monstroplantes n'ont qu'a bien se tenir",IF(B502="jayce","Un peu court comme titre tu trouves pas !?","Et beh non c'est pas ça lalalèreuh")))</f>
      </c>
      <c r="C501" s="30"/>
      <c r="D501" s="30"/>
      <c r="E501" s="31"/>
      <c r="F501" s="7"/>
      <c r="G501" s="32">
        <f>IF(G502="","",IF(G502="nadia et le secret de l'eau bleue","Ce DA n'a pas de secret pour toi c'est sur",IF(G502="nadia le secret de l'eau bleue","Ce DA n'a pas de secret pour toi c'est sur",IF(G502="nadia","Un peu court comme titre tu crois pas !","T'as pas l'air de connaître son secret !"))))</f>
      </c>
      <c r="H501" s="33"/>
      <c r="I501" s="33"/>
      <c r="J501" s="34"/>
    </row>
    <row r="502" spans="2:10" ht="13.5" customHeight="1">
      <c r="B502" s="35"/>
      <c r="C502" s="36"/>
      <c r="D502" s="36"/>
      <c r="E502" s="37"/>
      <c r="F502" s="1"/>
      <c r="G502" s="38"/>
      <c r="H502" s="39"/>
      <c r="I502" s="39"/>
      <c r="J502" s="40"/>
    </row>
    <row r="503" ht="13.5" customHeight="1"/>
    <row r="504" spans="2:10" ht="12.75" customHeight="1">
      <c r="B504" s="8">
        <v>83</v>
      </c>
      <c r="C504" s="9"/>
      <c r="D504" s="9"/>
      <c r="E504" s="10"/>
      <c r="F504" s="1"/>
      <c r="G504" s="11">
        <v>84</v>
      </c>
      <c r="H504" s="12"/>
      <c r="I504" s="12"/>
      <c r="J504" s="13"/>
    </row>
    <row r="505" spans="2:10" ht="12.75" customHeight="1">
      <c r="B505" s="14"/>
      <c r="C505" s="15"/>
      <c r="D505" s="15"/>
      <c r="E505" s="16"/>
      <c r="F505" s="1"/>
      <c r="G505" s="17"/>
      <c r="H505" s="18"/>
      <c r="I505" s="18"/>
      <c r="J505" s="19"/>
    </row>
    <row r="506" spans="2:10" ht="12.75" customHeight="1">
      <c r="B506" s="14"/>
      <c r="C506" s="15"/>
      <c r="D506" s="15"/>
      <c r="E506" s="16"/>
      <c r="F506" s="1"/>
      <c r="G506" s="17"/>
      <c r="H506" s="18"/>
      <c r="I506" s="18"/>
      <c r="J506" s="19"/>
    </row>
    <row r="507" spans="2:10" ht="12.75" customHeight="1">
      <c r="B507" s="14"/>
      <c r="C507" s="15"/>
      <c r="D507" s="15"/>
      <c r="E507" s="16"/>
      <c r="F507" s="1"/>
      <c r="G507" s="17"/>
      <c r="H507" s="18"/>
      <c r="I507" s="18"/>
      <c r="J507" s="19"/>
    </row>
    <row r="508" spans="2:10" ht="12.75" customHeight="1">
      <c r="B508" s="14"/>
      <c r="C508" s="15"/>
      <c r="D508" s="15"/>
      <c r="E508" s="16"/>
      <c r="F508" s="1"/>
      <c r="G508" s="17"/>
      <c r="H508" s="18"/>
      <c r="I508" s="18"/>
      <c r="J508" s="19"/>
    </row>
    <row r="509" spans="2:10" ht="12.75" customHeight="1">
      <c r="B509" s="14"/>
      <c r="C509" s="15"/>
      <c r="D509" s="15"/>
      <c r="E509" s="16"/>
      <c r="F509" s="1"/>
      <c r="G509" s="17"/>
      <c r="H509" s="18"/>
      <c r="I509" s="18"/>
      <c r="J509" s="19"/>
    </row>
    <row r="510" spans="2:10" ht="12.75" customHeight="1">
      <c r="B510" s="14"/>
      <c r="C510" s="15"/>
      <c r="D510" s="15"/>
      <c r="E510" s="20">
        <f>IF(B513="T'es comme moi incollable en énigme",1,0)</f>
        <v>0</v>
      </c>
      <c r="F510" s="1"/>
      <c r="G510" s="17"/>
      <c r="H510" s="18"/>
      <c r="I510" s="18"/>
      <c r="J510" s="21">
        <f>IF(G513="Une vraie bête de concours toaa",1,0)</f>
        <v>0</v>
      </c>
    </row>
    <row r="511" spans="2:10" ht="12.75" customHeight="1">
      <c r="B511" s="14"/>
      <c r="C511" s="15"/>
      <c r="D511" s="15"/>
      <c r="E511" s="16"/>
      <c r="F511" s="1"/>
      <c r="G511" s="17"/>
      <c r="H511" s="18"/>
      <c r="I511" s="18"/>
      <c r="J511" s="19"/>
    </row>
    <row r="512" spans="2:10" ht="12.75" customHeight="1">
      <c r="B512" s="14"/>
      <c r="C512" s="15"/>
      <c r="D512" s="15"/>
      <c r="E512" s="16"/>
      <c r="F512" s="1"/>
      <c r="G512" s="17"/>
      <c r="H512" s="18"/>
      <c r="I512" s="18"/>
      <c r="J512" s="19"/>
    </row>
    <row r="513" spans="2:10" ht="13.5" customHeight="1">
      <c r="B513" s="29">
        <f>IF(B514="","",IF(B514="sherlock holmes","T'es comme moi incollable en énigme","Me dis pas que ça te dis rien"))</f>
      </c>
      <c r="C513" s="30"/>
      <c r="D513" s="30"/>
      <c r="E513" s="31"/>
      <c r="F513" s="7"/>
      <c r="G513" s="32">
        <f>IF(G514="","",IF(G514="sibor et bora","Une vraie bête de concours toaa",IF(G514="les visiteurs du mercredi","c'est le nom de l'émission pas de l'interlude",IF(G514="visiteurs du mercredi","c'est le nom de l'émission pas de l'interlude","C'est un peu oublié mais quand même !"))))</f>
      </c>
      <c r="H513" s="33"/>
      <c r="I513" s="33"/>
      <c r="J513" s="34"/>
    </row>
    <row r="514" spans="2:10" ht="13.5" customHeight="1">
      <c r="B514" s="35"/>
      <c r="C514" s="36"/>
      <c r="D514" s="36"/>
      <c r="E514" s="37"/>
      <c r="F514" s="1"/>
      <c r="G514" s="38"/>
      <c r="H514" s="39"/>
      <c r="I514" s="39"/>
      <c r="J514" s="40"/>
    </row>
    <row r="515" ht="13.5" customHeight="1"/>
    <row r="516" spans="2:10" ht="12.75" customHeight="1">
      <c r="B516" s="8">
        <v>85</v>
      </c>
      <c r="C516" s="9"/>
      <c r="D516" s="9"/>
      <c r="E516" s="10"/>
      <c r="F516" s="1"/>
      <c r="G516" s="11">
        <v>86</v>
      </c>
      <c r="H516" s="12"/>
      <c r="I516" s="12"/>
      <c r="J516" s="13"/>
    </row>
    <row r="517" spans="2:10" ht="12.75" customHeight="1">
      <c r="B517" s="14"/>
      <c r="C517" s="15"/>
      <c r="D517" s="15"/>
      <c r="E517" s="16"/>
      <c r="F517" s="1"/>
      <c r="G517" s="17"/>
      <c r="H517" s="18"/>
      <c r="I517" s="18"/>
      <c r="J517" s="19"/>
    </row>
    <row r="518" spans="2:10" ht="12.75" customHeight="1">
      <c r="B518" s="14"/>
      <c r="C518" s="15"/>
      <c r="D518" s="15"/>
      <c r="E518" s="16"/>
      <c r="F518" s="1"/>
      <c r="G518" s="17"/>
      <c r="H518" s="18"/>
      <c r="I518" s="18"/>
      <c r="J518" s="19"/>
    </row>
    <row r="519" spans="2:10" ht="12.75" customHeight="1">
      <c r="B519" s="14"/>
      <c r="C519" s="15"/>
      <c r="D519" s="15"/>
      <c r="E519" s="16"/>
      <c r="F519" s="1"/>
      <c r="G519" s="17"/>
      <c r="H519" s="18"/>
      <c r="I519" s="18"/>
      <c r="J519" s="19"/>
    </row>
    <row r="520" spans="2:10" ht="12.75" customHeight="1">
      <c r="B520" s="14"/>
      <c r="C520" s="15"/>
      <c r="D520" s="15"/>
      <c r="E520" s="16"/>
      <c r="F520" s="1"/>
      <c r="G520" s="17"/>
      <c r="H520" s="18"/>
      <c r="I520" s="18"/>
      <c r="J520" s="19"/>
    </row>
    <row r="521" spans="2:10" ht="12.75" customHeight="1">
      <c r="B521" s="14"/>
      <c r="C521" s="15"/>
      <c r="D521" s="15"/>
      <c r="E521" s="16"/>
      <c r="F521" s="1"/>
      <c r="G521" s="17"/>
      <c r="H521" s="18"/>
      <c r="I521" s="18"/>
      <c r="J521" s="19"/>
    </row>
    <row r="522" spans="2:10" ht="12.75" customHeight="1">
      <c r="B522" s="14"/>
      <c r="C522" s="15"/>
      <c r="D522" s="15"/>
      <c r="E522" s="20">
        <f>IF(B525="Pato, Tommy et Dolly, c'est les poupies",1,0)</f>
        <v>0</v>
      </c>
      <c r="F522" s="1"/>
      <c r="G522" s="17"/>
      <c r="H522" s="18"/>
      <c r="I522" s="18"/>
      <c r="J522" s="21">
        <f>IF(G525="Houlalup barbatruc :o)",1,0)</f>
        <v>0</v>
      </c>
    </row>
    <row r="523" spans="2:10" ht="12.75" customHeight="1">
      <c r="B523" s="14"/>
      <c r="C523" s="15"/>
      <c r="D523" s="15"/>
      <c r="E523" s="16"/>
      <c r="F523" s="1"/>
      <c r="G523" s="17"/>
      <c r="H523" s="18"/>
      <c r="I523" s="18"/>
      <c r="J523" s="19"/>
    </row>
    <row r="524" spans="2:10" ht="12.75" customHeight="1">
      <c r="B524" s="14"/>
      <c r="C524" s="15"/>
      <c r="D524" s="15"/>
      <c r="E524" s="16"/>
      <c r="F524" s="1"/>
      <c r="G524" s="17"/>
      <c r="H524" s="18"/>
      <c r="I524" s="18"/>
      <c r="J524" s="19"/>
    </row>
    <row r="525" spans="2:10" ht="13.5" customHeight="1">
      <c r="B525" s="29">
        <f>IF(B526="","",IF(B526="les poupies","Pato, Tommy et Dolly, c'est les poupies",IF(B526="poupies","Pato, Tommy et Dolly, c'est les poupies",IF(B526="poupi","Attention aux fautes d'orthographe !!",IF(B526="poupie","Attention au pluriel !!",IF(B526="les poupis","Attention aux fautes d'orthographe !!",IF(B526="poupis","Attention aux fautes d'orthographe !!","Beh tiens ! Et la belle et le clochard na ?")))))))</f>
      </c>
      <c r="C525" s="30"/>
      <c r="D525" s="30"/>
      <c r="E525" s="31"/>
      <c r="F525" s="7"/>
      <c r="G525" s="32">
        <f>IF(G526="","",IF(G526="les barbapapa","Houlalup barbatruc :o)",IF(G526="barbapapa","Houlalup barbatruc :o)",IF(G526="les barbapapas","Barbapapa reste invariable et donc sans 'S'",IF(G526="barbapapas","Barbapapa reste invariable et donc sans 'S'","//mode *je connais pas* activé//...")))))</f>
      </c>
      <c r="H525" s="33"/>
      <c r="I525" s="33"/>
      <c r="J525" s="34"/>
    </row>
    <row r="526" spans="2:10" ht="13.5" customHeight="1">
      <c r="B526" s="35"/>
      <c r="C526" s="36"/>
      <c r="D526" s="36"/>
      <c r="E526" s="37"/>
      <c r="F526" s="1"/>
      <c r="G526" s="38"/>
      <c r="H526" s="39"/>
      <c r="I526" s="39"/>
      <c r="J526" s="40"/>
    </row>
    <row r="527" ht="13.5" customHeight="1"/>
    <row r="528" spans="2:10" ht="12.75" customHeight="1">
      <c r="B528" s="8">
        <v>87</v>
      </c>
      <c r="C528" s="9"/>
      <c r="D528" s="9"/>
      <c r="E528" s="10"/>
      <c r="F528" s="1"/>
      <c r="G528" s="11">
        <v>88</v>
      </c>
      <c r="H528" s="12"/>
      <c r="I528" s="12"/>
      <c r="J528" s="13"/>
    </row>
    <row r="529" spans="2:10" ht="12.75" customHeight="1">
      <c r="B529" s="14"/>
      <c r="C529" s="15"/>
      <c r="D529" s="15"/>
      <c r="E529" s="16"/>
      <c r="F529" s="1"/>
      <c r="G529" s="17"/>
      <c r="H529" s="18"/>
      <c r="I529" s="18"/>
      <c r="J529" s="19"/>
    </row>
    <row r="530" spans="2:10" ht="12.75" customHeight="1">
      <c r="B530" s="14"/>
      <c r="C530" s="15"/>
      <c r="D530" s="15"/>
      <c r="E530" s="16"/>
      <c r="F530" s="1"/>
      <c r="G530" s="17"/>
      <c r="H530" s="18"/>
      <c r="I530" s="18"/>
      <c r="J530" s="19"/>
    </row>
    <row r="531" spans="2:10" ht="12.75" customHeight="1">
      <c r="B531" s="14"/>
      <c r="C531" s="15"/>
      <c r="D531" s="15"/>
      <c r="E531" s="16"/>
      <c r="F531" s="1"/>
      <c r="G531" s="17"/>
      <c r="H531" s="18"/>
      <c r="I531" s="18"/>
      <c r="J531" s="19"/>
    </row>
    <row r="532" spans="2:10" ht="12.75" customHeight="1">
      <c r="B532" s="14"/>
      <c r="C532" s="15"/>
      <c r="D532" s="15"/>
      <c r="E532" s="16"/>
      <c r="F532" s="1"/>
      <c r="G532" s="17"/>
      <c r="H532" s="18"/>
      <c r="I532" s="18"/>
      <c r="J532" s="19"/>
    </row>
    <row r="533" spans="2:10" ht="12.75" customHeight="1">
      <c r="B533" s="14"/>
      <c r="C533" s="15"/>
      <c r="D533" s="15"/>
      <c r="E533" s="16"/>
      <c r="F533" s="1"/>
      <c r="G533" s="17"/>
      <c r="H533" s="18"/>
      <c r="I533" s="18"/>
      <c r="J533" s="19"/>
    </row>
    <row r="534" spans="2:10" ht="12.75" customHeight="1">
      <c r="B534" s="14"/>
      <c r="C534" s="15"/>
      <c r="D534" s="15"/>
      <c r="E534" s="20">
        <f>IF(B537="L'enfant des hommes farouches te salue",1,0)</f>
        <v>0</v>
      </c>
      <c r="F534" s="1"/>
      <c r="G534" s="17"/>
      <c r="H534" s="18"/>
      <c r="I534" s="18"/>
      <c r="J534" s="21">
        <f>IF(G537="Ce sourire Abricotine te l'offre avec 1 point",1,0)</f>
        <v>0</v>
      </c>
    </row>
    <row r="535" spans="2:10" ht="12.75" customHeight="1">
      <c r="B535" s="14"/>
      <c r="C535" s="15"/>
      <c r="D535" s="15"/>
      <c r="E535" s="16"/>
      <c r="F535" s="1"/>
      <c r="G535" s="17"/>
      <c r="H535" s="18"/>
      <c r="I535" s="18"/>
      <c r="J535" s="19"/>
    </row>
    <row r="536" spans="2:10" ht="12.75" customHeight="1">
      <c r="B536" s="14"/>
      <c r="C536" s="15"/>
      <c r="D536" s="15"/>
      <c r="E536" s="16"/>
      <c r="F536" s="1"/>
      <c r="G536" s="17"/>
      <c r="H536" s="18"/>
      <c r="I536" s="18"/>
      <c r="J536" s="19"/>
    </row>
    <row r="537" spans="2:10" ht="13.5" customHeight="1">
      <c r="B537" s="29">
        <f>IF(B538="","",IF(B538="rahan","L'enfant des hommes farouches te salue","Ca te dis rien ce blondinet ?"))</f>
      </c>
      <c r="C537" s="30"/>
      <c r="D537" s="30"/>
      <c r="E537" s="31"/>
      <c r="F537" s="7"/>
      <c r="G537" s="32">
        <f>IF(G538="","",IF(G538="les aventures du bosco","Ce sourire Abricotine te l'offre avec 1 point",IF(G538="les aventures de bosco","Une petite faute ! c'est pas 'de' !",IF(G538="bosco","Un petit effort pour le titre complet stp !","Son pays est loin d'ici, ta mémoire aussi"))))</f>
      </c>
      <c r="H537" s="33"/>
      <c r="I537" s="33"/>
      <c r="J537" s="34"/>
    </row>
    <row r="538" spans="2:10" ht="13.5" customHeight="1">
      <c r="B538" s="35"/>
      <c r="C538" s="36"/>
      <c r="D538" s="36"/>
      <c r="E538" s="37"/>
      <c r="F538" s="1"/>
      <c r="G538" s="38"/>
      <c r="H538" s="39"/>
      <c r="I538" s="39"/>
      <c r="J538" s="40"/>
    </row>
    <row r="539" ht="13.5" customHeight="1"/>
    <row r="540" spans="2:10" ht="12.75" customHeight="1">
      <c r="B540" s="8">
        <v>89</v>
      </c>
      <c r="C540" s="9"/>
      <c r="D540" s="9"/>
      <c r="E540" s="10"/>
      <c r="F540" s="1"/>
      <c r="G540" s="11">
        <v>90</v>
      </c>
      <c r="H540" s="12"/>
      <c r="I540" s="12"/>
      <c r="J540" s="13"/>
    </row>
    <row r="541" spans="2:10" ht="12.75" customHeight="1">
      <c r="B541" s="14"/>
      <c r="C541" s="15"/>
      <c r="D541" s="15"/>
      <c r="E541" s="16"/>
      <c r="F541" s="1"/>
      <c r="G541" s="17"/>
      <c r="H541" s="18"/>
      <c r="I541" s="18"/>
      <c r="J541" s="19"/>
    </row>
    <row r="542" spans="2:10" ht="12.75" customHeight="1">
      <c r="B542" s="14"/>
      <c r="C542" s="15"/>
      <c r="D542" s="15"/>
      <c r="E542" s="16"/>
      <c r="F542" s="1"/>
      <c r="G542" s="17"/>
      <c r="H542" s="18"/>
      <c r="I542" s="18"/>
      <c r="J542" s="19"/>
    </row>
    <row r="543" spans="2:10" ht="12.75" customHeight="1">
      <c r="B543" s="14"/>
      <c r="C543" s="15"/>
      <c r="D543" s="15"/>
      <c r="E543" s="16"/>
      <c r="F543" s="1"/>
      <c r="G543" s="17"/>
      <c r="H543" s="18"/>
      <c r="I543" s="18"/>
      <c r="J543" s="19"/>
    </row>
    <row r="544" spans="2:10" ht="12.75" customHeight="1">
      <c r="B544" s="14"/>
      <c r="C544" s="15"/>
      <c r="D544" s="15"/>
      <c r="E544" s="16"/>
      <c r="F544" s="1"/>
      <c r="G544" s="17"/>
      <c r="H544" s="18"/>
      <c r="I544" s="18"/>
      <c r="J544" s="19"/>
    </row>
    <row r="545" spans="2:10" ht="12.75" customHeight="1">
      <c r="B545" s="14"/>
      <c r="C545" s="15"/>
      <c r="D545" s="15"/>
      <c r="E545" s="16"/>
      <c r="F545" s="1"/>
      <c r="G545" s="17"/>
      <c r="H545" s="18"/>
      <c r="I545" s="18"/>
      <c r="J545" s="19"/>
    </row>
    <row r="546" spans="2:10" ht="12.75" customHeight="1">
      <c r="B546" s="14"/>
      <c r="C546" s="15"/>
      <c r="D546" s="15"/>
      <c r="E546" s="20">
        <f>IF(B549="Makko quitte la mer et t'apporte 1 point",1,0)</f>
        <v>0</v>
      </c>
      <c r="F546" s="1"/>
      <c r="G546" s="17"/>
      <c r="H546" s="18"/>
      <c r="I546" s="18"/>
      <c r="J546" s="21">
        <f>IF(G549="Mouarf c'est faux",,IF(G549="Bingo ! T'es un fou toi aussi ? :o)",1,0))</f>
        <v>0</v>
      </c>
    </row>
    <row r="547" spans="2:10" ht="12.75" customHeight="1">
      <c r="B547" s="14"/>
      <c r="C547" s="15"/>
      <c r="D547" s="15"/>
      <c r="E547" s="16"/>
      <c r="F547" s="1"/>
      <c r="G547" s="17"/>
      <c r="H547" s="18"/>
      <c r="I547" s="18"/>
      <c r="J547" s="19"/>
    </row>
    <row r="548" spans="2:10" ht="12.75" customHeight="1">
      <c r="B548" s="14"/>
      <c r="C548" s="15"/>
      <c r="D548" s="15"/>
      <c r="E548" s="16"/>
      <c r="F548" s="1"/>
      <c r="G548" s="17"/>
      <c r="H548" s="18"/>
      <c r="I548" s="18"/>
      <c r="J548" s="19"/>
    </row>
    <row r="549" spans="2:10" ht="13.5" customHeight="1">
      <c r="B549" s="29">
        <f>IF(B550="","",IF(B550="makko","Makko quitte la mer et t'apporte 1 point",IF(B550="mako","Et une faute d'orthographe, une !","Même joueur joue encore !..")))</f>
      </c>
      <c r="C549" s="30"/>
      <c r="D549" s="30"/>
      <c r="E549" s="31"/>
      <c r="F549" s="7"/>
      <c r="G549" s="32">
        <f>IF(G550="","",IF(G550="les fous du volant","Bingo ! T'es un fou toi aussi ? :o)",IF(G550="fous du volant","Bingo ! T'es un fou toi aussi ? :o)",IF(G550="les fou du volant","t'es faché avec les pluriels ?",IF(G550="fou du volant","t'es faché avec les pluriels ?","Mauvaise réponse : un coup de massue")))))</f>
      </c>
      <c r="H549" s="33"/>
      <c r="I549" s="33"/>
      <c r="J549" s="34"/>
    </row>
    <row r="550" spans="2:10" ht="13.5" customHeight="1">
      <c r="B550" s="35"/>
      <c r="C550" s="36"/>
      <c r="D550" s="36"/>
      <c r="E550" s="37"/>
      <c r="F550" s="1"/>
      <c r="G550" s="38"/>
      <c r="H550" s="39"/>
      <c r="I550" s="39"/>
      <c r="J550" s="40"/>
    </row>
    <row r="551" ht="13.5" customHeight="1"/>
    <row r="552" spans="2:10" ht="12.75" customHeight="1">
      <c r="B552" s="8">
        <v>91</v>
      </c>
      <c r="C552" s="9"/>
      <c r="D552" s="9"/>
      <c r="E552" s="10"/>
      <c r="F552" s="1"/>
      <c r="G552" s="11">
        <v>92</v>
      </c>
      <c r="H552" s="12"/>
      <c r="I552" s="12"/>
      <c r="J552" s="13"/>
    </row>
    <row r="553" spans="2:10" ht="12.75" customHeight="1">
      <c r="B553" s="14"/>
      <c r="C553" s="15"/>
      <c r="D553" s="15"/>
      <c r="E553" s="16"/>
      <c r="F553" s="1"/>
      <c r="G553" s="17"/>
      <c r="H553" s="18"/>
      <c r="I553" s="18"/>
      <c r="J553" s="19"/>
    </row>
    <row r="554" spans="2:10" ht="12.75" customHeight="1">
      <c r="B554" s="14"/>
      <c r="C554" s="15"/>
      <c r="D554" s="15"/>
      <c r="E554" s="16"/>
      <c r="F554" s="1"/>
      <c r="G554" s="17"/>
      <c r="H554" s="18"/>
      <c r="I554" s="18"/>
      <c r="J554" s="19"/>
    </row>
    <row r="555" spans="2:10" ht="12.75" customHeight="1">
      <c r="B555" s="14"/>
      <c r="C555" s="15"/>
      <c r="D555" s="15"/>
      <c r="E555" s="16"/>
      <c r="F555" s="1"/>
      <c r="G555" s="17"/>
      <c r="H555" s="18"/>
      <c r="I555" s="18"/>
      <c r="J555" s="19"/>
    </row>
    <row r="556" spans="2:10" ht="12.75" customHeight="1">
      <c r="B556" s="14"/>
      <c r="C556" s="15"/>
      <c r="D556" s="15"/>
      <c r="E556" s="16"/>
      <c r="F556" s="1"/>
      <c r="G556" s="17"/>
      <c r="H556" s="18"/>
      <c r="I556" s="18"/>
      <c r="J556" s="19"/>
    </row>
    <row r="557" spans="2:10" ht="12.75" customHeight="1">
      <c r="B557" s="14"/>
      <c r="C557" s="15"/>
      <c r="D557" s="15"/>
      <c r="E557" s="16"/>
      <c r="F557" s="1"/>
      <c r="G557" s="17"/>
      <c r="H557" s="18"/>
      <c r="I557" s="18"/>
      <c r="J557" s="19"/>
    </row>
    <row r="558" spans="2:10" ht="12.75" customHeight="1">
      <c r="B558" s="14"/>
      <c r="C558" s="15"/>
      <c r="D558" s="15"/>
      <c r="E558" s="20">
        <f>IF(B561="C'était quand même facile hein !",1,0)</f>
        <v>0</v>
      </c>
      <c r="F558" s="1"/>
      <c r="G558" s="17"/>
      <c r="H558" s="18"/>
      <c r="I558" s="18"/>
      <c r="J558" s="21">
        <f>IF(G561="Ton point t'arrive dans la bulle d'Héméra",1,0)</f>
        <v>0</v>
      </c>
    </row>
    <row r="559" spans="2:10" ht="12.75" customHeight="1">
      <c r="B559" s="14"/>
      <c r="C559" s="15"/>
      <c r="D559" s="15"/>
      <c r="E559" s="16"/>
      <c r="F559" s="1"/>
      <c r="G559" s="17"/>
      <c r="H559" s="18"/>
      <c r="I559" s="18"/>
      <c r="J559" s="19"/>
    </row>
    <row r="560" spans="2:10" ht="12.75" customHeight="1">
      <c r="B560" s="14"/>
      <c r="C560" s="15"/>
      <c r="D560" s="15"/>
      <c r="E560" s="16"/>
      <c r="F560" s="1"/>
      <c r="G560" s="17"/>
      <c r="H560" s="18"/>
      <c r="I560" s="18"/>
      <c r="J560" s="19"/>
    </row>
    <row r="561" spans="2:10" ht="13.5" customHeight="1">
      <c r="B561" s="29">
        <f>IF(B562="","",IF(B562="capitaine flam","C'était quand même facile hein !","Point or not point ? Beh not point !"))</f>
      </c>
      <c r="C561" s="30"/>
      <c r="D561" s="30"/>
      <c r="E561" s="31"/>
      <c r="F561" s="7"/>
      <c r="G561" s="32">
        <f>IF(G562="","",IF(G562="clementine","Ton point t'arrive dans la bulle d'Héméra","Tu vas la faire pleurer si tu trouves pas !"))</f>
      </c>
      <c r="H561" s="33"/>
      <c r="I561" s="33"/>
      <c r="J561" s="34"/>
    </row>
    <row r="562" spans="2:10" ht="13.5" customHeight="1">
      <c r="B562" s="35"/>
      <c r="C562" s="36"/>
      <c r="D562" s="36"/>
      <c r="E562" s="37"/>
      <c r="F562" s="1"/>
      <c r="G562" s="38"/>
      <c r="H562" s="39"/>
      <c r="I562" s="39"/>
      <c r="J562" s="40"/>
    </row>
    <row r="563" ht="13.5" customHeight="1"/>
    <row r="564" spans="2:10" ht="12.75" customHeight="1">
      <c r="B564" s="8">
        <v>93</v>
      </c>
      <c r="C564" s="9"/>
      <c r="D564" s="9"/>
      <c r="E564" s="10"/>
      <c r="F564" s="1"/>
      <c r="G564" s="11">
        <v>94</v>
      </c>
      <c r="H564" s="12"/>
      <c r="I564" s="12"/>
      <c r="J564" s="13"/>
    </row>
    <row r="565" spans="2:10" ht="12.75" customHeight="1">
      <c r="B565" s="14"/>
      <c r="C565" s="15"/>
      <c r="D565" s="15"/>
      <c r="E565" s="16"/>
      <c r="F565" s="1"/>
      <c r="G565" s="17"/>
      <c r="H565" s="18"/>
      <c r="I565" s="18"/>
      <c r="J565" s="19"/>
    </row>
    <row r="566" spans="2:10" ht="12.75" customHeight="1">
      <c r="B566" s="14"/>
      <c r="C566" s="15"/>
      <c r="D566" s="15"/>
      <c r="E566" s="16"/>
      <c r="F566" s="1"/>
      <c r="G566" s="17"/>
      <c r="H566" s="18"/>
      <c r="I566" s="18"/>
      <c r="J566" s="19"/>
    </row>
    <row r="567" spans="2:10" ht="12.75" customHeight="1">
      <c r="B567" s="14"/>
      <c r="C567" s="15"/>
      <c r="D567" s="15"/>
      <c r="E567" s="16"/>
      <c r="F567" s="1"/>
      <c r="G567" s="17"/>
      <c r="H567" s="18"/>
      <c r="I567" s="18"/>
      <c r="J567" s="19"/>
    </row>
    <row r="568" spans="2:10" ht="12.75" customHeight="1">
      <c r="B568" s="14"/>
      <c r="C568" s="15"/>
      <c r="D568" s="15"/>
      <c r="E568" s="16"/>
      <c r="F568" s="1"/>
      <c r="G568" s="17"/>
      <c r="H568" s="18"/>
      <c r="I568" s="18"/>
      <c r="J568" s="19"/>
    </row>
    <row r="569" spans="2:10" ht="12.75" customHeight="1">
      <c r="B569" s="14"/>
      <c r="C569" s="15"/>
      <c r="D569" s="15"/>
      <c r="E569" s="16"/>
      <c r="F569" s="1"/>
      <c r="G569" s="17"/>
      <c r="H569" s="18"/>
      <c r="I569" s="18"/>
      <c r="J569" s="19"/>
    </row>
    <row r="570" spans="2:10" ht="12.75" customHeight="1">
      <c r="B570" s="14"/>
      <c r="C570" s="15"/>
      <c r="D570" s="15"/>
      <c r="E570" s="20">
        <f>IF(B573="Monte sur mon dos on part en voyage",1,0)</f>
        <v>0</v>
      </c>
      <c r="F570" s="1"/>
      <c r="G570" s="17"/>
      <c r="H570" s="18"/>
      <c r="I570" s="18"/>
      <c r="J570" s="21">
        <f>IF(G573="Point supplémentaire par télépathie",1,0)</f>
        <v>0</v>
      </c>
    </row>
    <row r="571" spans="2:10" ht="12.75" customHeight="1">
      <c r="B571" s="14"/>
      <c r="C571" s="15"/>
      <c r="D571" s="15"/>
      <c r="E571" s="16"/>
      <c r="F571" s="1"/>
      <c r="G571" s="17"/>
      <c r="H571" s="18"/>
      <c r="I571" s="18"/>
      <c r="J571" s="19"/>
    </row>
    <row r="572" spans="2:10" ht="12.75" customHeight="1">
      <c r="B572" s="14"/>
      <c r="C572" s="15"/>
      <c r="D572" s="15"/>
      <c r="E572" s="16"/>
      <c r="F572" s="1"/>
      <c r="G572" s="17"/>
      <c r="H572" s="18"/>
      <c r="I572" s="18"/>
      <c r="J572" s="19"/>
    </row>
    <row r="573" spans="2:10" ht="13.5" customHeight="1">
      <c r="B573" s="29">
        <f>IF(B574="","",IF(B574="le vol du dragon","Monte sur mon dos on part en voyage",IF(B574="vol du dragon","Monte sur mon dos on part en voyage","Les yeux qu'il fait c'est pour ta réponse")))</f>
      </c>
      <c r="C573" s="30"/>
      <c r="D573" s="30"/>
      <c r="E573" s="31"/>
      <c r="F573" s="7"/>
      <c r="G573" s="32">
        <f>IF(G574="","",IF(G574="ulysse 31","Point supplémentaire par télépathie",IF(G574="ulysse","Ulysse combien ???","et la marmotte hein ...")))</f>
      </c>
      <c r="H573" s="33"/>
      <c r="I573" s="33"/>
      <c r="J573" s="34"/>
    </row>
    <row r="574" spans="2:10" ht="13.5" customHeight="1">
      <c r="B574" s="35"/>
      <c r="C574" s="36"/>
      <c r="D574" s="36"/>
      <c r="E574" s="37"/>
      <c r="F574" s="1"/>
      <c r="G574" s="38"/>
      <c r="H574" s="39"/>
      <c r="I574" s="39"/>
      <c r="J574" s="40"/>
    </row>
    <row r="575" ht="13.5" customHeight="1"/>
    <row r="576" spans="2:10" ht="12.75" customHeight="1">
      <c r="B576" s="8">
        <v>95</v>
      </c>
      <c r="C576" s="9"/>
      <c r="D576" s="9"/>
      <c r="E576" s="10"/>
      <c r="F576" s="1"/>
      <c r="G576" s="11">
        <v>96</v>
      </c>
      <c r="H576" s="12"/>
      <c r="I576" s="12"/>
      <c r="J576" s="13"/>
    </row>
    <row r="577" spans="2:10" ht="12.75" customHeight="1">
      <c r="B577" s="14"/>
      <c r="C577" s="15"/>
      <c r="D577" s="15"/>
      <c r="E577" s="16"/>
      <c r="F577" s="1"/>
      <c r="G577" s="17"/>
      <c r="H577" s="18"/>
      <c r="I577" s="18"/>
      <c r="J577" s="19"/>
    </row>
    <row r="578" spans="2:10" ht="12.75" customHeight="1">
      <c r="B578" s="14"/>
      <c r="C578" s="15"/>
      <c r="D578" s="15"/>
      <c r="E578" s="16"/>
      <c r="F578" s="1"/>
      <c r="G578" s="17"/>
      <c r="H578" s="18"/>
      <c r="I578" s="18"/>
      <c r="J578" s="19"/>
    </row>
    <row r="579" spans="2:10" ht="12.75" customHeight="1">
      <c r="B579" s="14"/>
      <c r="C579" s="15"/>
      <c r="D579" s="15"/>
      <c r="E579" s="16"/>
      <c r="F579" s="1"/>
      <c r="G579" s="17"/>
      <c r="H579" s="18"/>
      <c r="I579" s="18"/>
      <c r="J579" s="19"/>
    </row>
    <row r="580" spans="2:10" ht="12.75" customHeight="1">
      <c r="B580" s="14"/>
      <c r="C580" s="15"/>
      <c r="D580" s="15"/>
      <c r="E580" s="16"/>
      <c r="F580" s="1"/>
      <c r="G580" s="17"/>
      <c r="H580" s="18"/>
      <c r="I580" s="18"/>
      <c r="J580" s="19"/>
    </row>
    <row r="581" spans="2:10" ht="12.75" customHeight="1">
      <c r="B581" s="14"/>
      <c r="C581" s="15"/>
      <c r="D581" s="15"/>
      <c r="E581" s="16"/>
      <c r="F581" s="1"/>
      <c r="G581" s="17"/>
      <c r="H581" s="18"/>
      <c r="I581" s="18"/>
      <c r="J581" s="19"/>
    </row>
    <row r="582" spans="2:10" ht="12.75" customHeight="1">
      <c r="B582" s="14"/>
      <c r="C582" s="15"/>
      <c r="D582" s="15"/>
      <c r="E582" s="20">
        <f>IF(B585="Grosse léchouille de Capi :o)",1,0)</f>
        <v>0</v>
      </c>
      <c r="F582" s="1"/>
      <c r="G582" s="17"/>
      <c r="H582" s="18"/>
      <c r="I582" s="18"/>
      <c r="J582" s="21">
        <f>IF(G585="Fifi la petite rouquine te remercie :o)",1,0)</f>
        <v>0</v>
      </c>
    </row>
    <row r="583" spans="2:10" ht="12.75" customHeight="1">
      <c r="B583" s="14"/>
      <c r="C583" s="15"/>
      <c r="D583" s="15"/>
      <c r="E583" s="16"/>
      <c r="F583" s="1"/>
      <c r="G583" s="17"/>
      <c r="H583" s="18"/>
      <c r="I583" s="18"/>
      <c r="J583" s="19"/>
    </row>
    <row r="584" spans="2:10" ht="12.75" customHeight="1">
      <c r="B584" s="14"/>
      <c r="C584" s="15"/>
      <c r="D584" s="15"/>
      <c r="E584" s="16"/>
      <c r="F584" s="1"/>
      <c r="G584" s="17"/>
      <c r="H584" s="18"/>
      <c r="I584" s="18"/>
      <c r="J584" s="19"/>
    </row>
    <row r="585" spans="2:10" ht="13.5" customHeight="1">
      <c r="B585" s="29">
        <f>IF(B586="","",IF(B586="remi sans famille","Grosse léchouille de Capi :o)",IF(B586="remi","Le titre complet stp !","Ca aurait pu mais c'est pas ça :'(")))</f>
      </c>
      <c r="C585" s="30"/>
      <c r="D585" s="30"/>
      <c r="E585" s="31"/>
      <c r="F585" s="7"/>
      <c r="G585" s="32">
        <f>IF(G586="","",IF(G586="papa longues jambes","Fifi la petite rouquine te remercie :o)",IF(G586="papa longue jambe","Il a qu'une jambe le papa ?",IF(G586="papa longues jambe","Il a qu'une jambe le papa ?",IF(G586="papa longue jambes","Faute sur ton pluriel !!","Et pourquoi pas la sœur de poils de carotte")))))</f>
      </c>
      <c r="H585" s="33"/>
      <c r="I585" s="33"/>
      <c r="J585" s="34"/>
    </row>
    <row r="586" spans="2:10" ht="13.5" customHeight="1">
      <c r="B586" s="35"/>
      <c r="C586" s="36"/>
      <c r="D586" s="36"/>
      <c r="E586" s="37"/>
      <c r="F586" s="1"/>
      <c r="G586" s="38"/>
      <c r="H586" s="39"/>
      <c r="I586" s="39"/>
      <c r="J586" s="40"/>
    </row>
    <row r="587" ht="13.5" customHeight="1"/>
    <row r="588" spans="2:10" ht="12.75" customHeight="1">
      <c r="B588" s="8">
        <v>97</v>
      </c>
      <c r="C588" s="9"/>
      <c r="D588" s="9"/>
      <c r="E588" s="10"/>
      <c r="F588" s="1"/>
      <c r="G588" s="11">
        <v>98</v>
      </c>
      <c r="H588" s="12"/>
      <c r="I588" s="12"/>
      <c r="J588" s="13"/>
    </row>
    <row r="589" spans="2:10" ht="12.75" customHeight="1">
      <c r="B589" s="14"/>
      <c r="C589" s="15"/>
      <c r="D589" s="15"/>
      <c r="E589" s="16"/>
      <c r="F589" s="1"/>
      <c r="G589" s="17"/>
      <c r="H589" s="18"/>
      <c r="I589" s="18"/>
      <c r="J589" s="19"/>
    </row>
    <row r="590" spans="2:10" ht="12.75" customHeight="1">
      <c r="B590" s="14"/>
      <c r="C590" s="15"/>
      <c r="D590" s="15"/>
      <c r="E590" s="16"/>
      <c r="F590" s="1"/>
      <c r="G590" s="17"/>
      <c r="H590" s="18"/>
      <c r="I590" s="18"/>
      <c r="J590" s="19"/>
    </row>
    <row r="591" spans="2:10" ht="12.75" customHeight="1">
      <c r="B591" s="14"/>
      <c r="C591" s="15"/>
      <c r="D591" s="15"/>
      <c r="E591" s="16"/>
      <c r="F591" s="1"/>
      <c r="G591" s="17"/>
      <c r="H591" s="18"/>
      <c r="I591" s="18"/>
      <c r="J591" s="19"/>
    </row>
    <row r="592" spans="2:10" ht="12.75" customHeight="1">
      <c r="B592" s="14"/>
      <c r="C592" s="15"/>
      <c r="D592" s="15"/>
      <c r="E592" s="16"/>
      <c r="F592" s="1"/>
      <c r="G592" s="17"/>
      <c r="H592" s="18"/>
      <c r="I592" s="18"/>
      <c r="J592" s="19"/>
    </row>
    <row r="593" spans="2:10" ht="12.75" customHeight="1">
      <c r="B593" s="14"/>
      <c r="C593" s="15"/>
      <c r="D593" s="15"/>
      <c r="E593" s="16"/>
      <c r="F593" s="1"/>
      <c r="G593" s="17"/>
      <c r="H593" s="18"/>
      <c r="I593" s="18"/>
      <c r="J593" s="19"/>
    </row>
    <row r="594" spans="2:10" ht="12.75" customHeight="1">
      <c r="B594" s="14"/>
      <c r="C594" s="15"/>
      <c r="D594" s="15"/>
      <c r="E594" s="20">
        <f>IF(B597="Grand-Père t'invite dans les montagnes !",1,0)</f>
        <v>0</v>
      </c>
      <c r="F594" s="1"/>
      <c r="G594" s="17"/>
      <c r="H594" s="18"/>
      <c r="I594" s="18"/>
      <c r="J594" s="21">
        <f>IF(G597="Félicitations de Mimi et Petit Castor !",1,0)</f>
        <v>0</v>
      </c>
    </row>
    <row r="595" spans="2:10" ht="12.75" customHeight="1">
      <c r="B595" s="14"/>
      <c r="C595" s="15"/>
      <c r="D595" s="15"/>
      <c r="E595" s="16"/>
      <c r="F595" s="1"/>
      <c r="G595" s="17"/>
      <c r="H595" s="18"/>
      <c r="I595" s="18"/>
      <c r="J595" s="19"/>
    </row>
    <row r="596" spans="2:10" ht="12.75" customHeight="1">
      <c r="B596" s="14"/>
      <c r="C596" s="15"/>
      <c r="D596" s="15"/>
      <c r="E596" s="16"/>
      <c r="F596" s="1"/>
      <c r="G596" s="17"/>
      <c r="H596" s="18"/>
      <c r="I596" s="18"/>
      <c r="J596" s="19"/>
    </row>
    <row r="597" spans="2:10" ht="13.5" customHeight="1">
      <c r="B597" s="29">
        <f>IF(B598="","",IF(B598="heidi","Grand-Père t'invite dans les montagnes !","Et 1 point en fumée, 1 !!"))</f>
      </c>
      <c r="C597" s="30"/>
      <c r="D597" s="30"/>
      <c r="E597" s="31"/>
      <c r="F597" s="7"/>
      <c r="G597" s="32">
        <f>IF(G598="","",IF(G598="le petit castor","Félicitations de Mimi et Petit Castor !",IF(G598="petit castor","Félicitations de Mimi et Petit Castor !",IF(G598="pere castor","Heu c'est bien plus vieux hein !",IF(G598="castor","T'as reconnu l'animal ! Mais le titre ?","Ton point s'est fait grignoter :'(")))))</f>
      </c>
      <c r="H597" s="33"/>
      <c r="I597" s="33"/>
      <c r="J597" s="34"/>
    </row>
    <row r="598" spans="2:10" ht="13.5" customHeight="1">
      <c r="B598" s="35"/>
      <c r="C598" s="36"/>
      <c r="D598" s="36"/>
      <c r="E598" s="37"/>
      <c r="F598" s="1"/>
      <c r="G598" s="38"/>
      <c r="H598" s="39"/>
      <c r="I598" s="39"/>
      <c r="J598" s="40"/>
    </row>
    <row r="599" ht="13.5" customHeight="1"/>
    <row r="600" spans="2:10" ht="12.75" customHeight="1">
      <c r="B600" s="8">
        <v>99</v>
      </c>
      <c r="C600" s="9"/>
      <c r="D600" s="9"/>
      <c r="E600" s="10"/>
      <c r="F600" s="1"/>
      <c r="G600" s="11">
        <v>100</v>
      </c>
      <c r="H600" s="12"/>
      <c r="I600" s="12"/>
      <c r="J600" s="13"/>
    </row>
    <row r="601" spans="2:10" ht="12.75" customHeight="1">
      <c r="B601" s="14"/>
      <c r="C601" s="15"/>
      <c r="D601" s="15"/>
      <c r="E601" s="16"/>
      <c r="F601" s="1"/>
      <c r="G601" s="17"/>
      <c r="H601" s="18"/>
      <c r="I601" s="18"/>
      <c r="J601" s="19"/>
    </row>
    <row r="602" spans="2:10" ht="12.75" customHeight="1">
      <c r="B602" s="14"/>
      <c r="C602" s="15"/>
      <c r="D602" s="15"/>
      <c r="E602" s="16"/>
      <c r="F602" s="1"/>
      <c r="G602" s="17"/>
      <c r="H602" s="18"/>
      <c r="I602" s="18"/>
      <c r="J602" s="19"/>
    </row>
    <row r="603" spans="2:10" ht="12.75" customHeight="1">
      <c r="B603" s="14"/>
      <c r="C603" s="15"/>
      <c r="D603" s="15"/>
      <c r="E603" s="16"/>
      <c r="F603" s="1"/>
      <c r="G603" s="17"/>
      <c r="H603" s="18"/>
      <c r="I603" s="18"/>
      <c r="J603" s="19"/>
    </row>
    <row r="604" spans="2:10" ht="12.75" customHeight="1">
      <c r="B604" s="14"/>
      <c r="C604" s="15"/>
      <c r="D604" s="15"/>
      <c r="E604" s="16"/>
      <c r="F604" s="1"/>
      <c r="G604" s="17"/>
      <c r="H604" s="18"/>
      <c r="I604" s="18"/>
      <c r="J604" s="19"/>
    </row>
    <row r="605" spans="2:10" ht="12.75" customHeight="1">
      <c r="B605" s="14"/>
      <c r="C605" s="15"/>
      <c r="D605" s="15"/>
      <c r="E605" s="16"/>
      <c r="F605" s="1"/>
      <c r="G605" s="17"/>
      <c r="H605" s="18"/>
      <c r="I605" s="18"/>
      <c r="J605" s="19"/>
    </row>
    <row r="606" spans="2:10" ht="12.75" customHeight="1">
      <c r="B606" s="14"/>
      <c r="C606" s="15"/>
      <c r="D606" s="15"/>
      <c r="E606" s="20">
        <f>IF(B609="Comme Judoboy tu attaques... le score",1,0)</f>
        <v>0</v>
      </c>
      <c r="F606" s="1"/>
      <c r="G606" s="17"/>
      <c r="H606" s="18"/>
      <c r="I606" s="18"/>
      <c r="J606" s="21">
        <f>IF(G609="La fée Berilune te fait apparaître un point",1,0)</f>
        <v>0</v>
      </c>
    </row>
    <row r="607" spans="2:10" ht="12.75" customHeight="1">
      <c r="B607" s="14"/>
      <c r="C607" s="15"/>
      <c r="D607" s="15"/>
      <c r="E607" s="16"/>
      <c r="F607" s="1"/>
      <c r="G607" s="17"/>
      <c r="H607" s="18"/>
      <c r="I607" s="18"/>
      <c r="J607" s="19"/>
    </row>
    <row r="608" spans="2:10" ht="12.75" customHeight="1">
      <c r="B608" s="14"/>
      <c r="C608" s="15"/>
      <c r="D608" s="15"/>
      <c r="E608" s="16"/>
      <c r="F608" s="1"/>
      <c r="G608" s="17"/>
      <c r="H608" s="18"/>
      <c r="I608" s="18"/>
      <c r="J608" s="19"/>
    </row>
    <row r="609" spans="2:10" ht="13.5" customHeight="1">
      <c r="B609" s="29">
        <f>IF(B610="","",IF(B610="judoboy","Comme Judoboy tu attaques... le score",IF(B610="judo boy","Comme Judoboy tu attaques... le score","Pas terrible la dessus hein...")))</f>
      </c>
      <c r="C609" s="30"/>
      <c r="D609" s="30"/>
      <c r="E609" s="31"/>
      <c r="F609" s="7"/>
      <c r="G609" s="32">
        <f>IF(G610="","",IF(G610="l'oiseau bleu","La fée Berilune te fait apparaître un point",IF(G610="oiseau bleu","La fée Berilune te fait apparaître un point","Petit joueur va... ")))</f>
      </c>
      <c r="H609" s="33"/>
      <c r="I609" s="33"/>
      <c r="J609" s="34"/>
    </row>
    <row r="610" spans="2:10" ht="13.5" customHeight="1">
      <c r="B610" s="35"/>
      <c r="C610" s="36"/>
      <c r="D610" s="36"/>
      <c r="E610" s="37"/>
      <c r="F610" s="1"/>
      <c r="G610" s="38"/>
      <c r="H610" s="39"/>
      <c r="I610" s="39"/>
      <c r="J610" s="40"/>
    </row>
    <row r="614" spans="6:10" ht="27.75" customHeight="1">
      <c r="F614" s="22"/>
      <c r="G614" s="46" t="s">
        <v>5</v>
      </c>
      <c r="H614" s="46"/>
      <c r="I614" s="46"/>
      <c r="J614" s="46"/>
    </row>
    <row r="616" spans="7:10" ht="12.75" customHeight="1">
      <c r="G616" s="47" t="s">
        <v>6</v>
      </c>
      <c r="H616" s="26"/>
      <c r="I616" s="26"/>
      <c r="J616" s="23" t="str">
        <f>IF(C6&gt;=95,"Candy",IF(AND(90&lt;=C6,C6&lt;=95),"Frisquette",IF(AND(85&lt;=C6,C6&lt;=90),"Esteban",IF(AND(80&lt;=C6,C6&lt;=85),"Professeur Caudrine",IF(AND(70&lt;=C6,C6&lt;=80),"Actarus",IF(AND(50&lt;=C6,C6&lt;=70),"Krilin",IF(C6&lt;=50,"Yakari","")))))))</f>
        <v>Yakari</v>
      </c>
    </row>
    <row r="620" spans="1:10" ht="12.75" customHeight="1">
      <c r="A620" s="48" t="s">
        <v>7</v>
      </c>
      <c r="B620" s="48"/>
      <c r="C620" s="48"/>
      <c r="D620" s="48"/>
      <c r="E620" s="48"/>
      <c r="F620" s="48"/>
      <c r="G620" s="48"/>
      <c r="H620" s="48"/>
      <c r="I620" s="48"/>
      <c r="J620" s="48"/>
    </row>
    <row r="621" spans="1:10" ht="12.75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</row>
    <row r="622" spans="1:11" ht="12.75" customHeight="1">
      <c r="A622" s="44" t="s">
        <v>8</v>
      </c>
      <c r="B622" s="45"/>
      <c r="C622" s="45"/>
      <c r="D622" s="45"/>
      <c r="E622" s="45"/>
      <c r="F622" s="45"/>
      <c r="G622" s="45"/>
      <c r="H622" s="45"/>
      <c r="I622" s="45"/>
      <c r="J622" s="45"/>
      <c r="K622" s="45"/>
    </row>
  </sheetData>
  <sheetProtection password="A3F9" sheet="1" objects="1" scenarios="1" formatCells="0" formatColumns="0" formatRows="0" insertColumns="0" insertRows="0" insertHyperlinks="0" deleteColumns="0" deleteRows="0" sort="0" autoFilter="0" pivotTables="0"/>
  <mergeCells count="207">
    <mergeCell ref="A622:K622"/>
    <mergeCell ref="B610:E610"/>
    <mergeCell ref="G610:J610"/>
    <mergeCell ref="G614:J614"/>
    <mergeCell ref="G616:I616"/>
    <mergeCell ref="A620:J620"/>
    <mergeCell ref="B598:E598"/>
    <mergeCell ref="G598:J598"/>
    <mergeCell ref="B609:E609"/>
    <mergeCell ref="G609:J609"/>
    <mergeCell ref="B585:E585"/>
    <mergeCell ref="G585:J585"/>
    <mergeCell ref="B586:E586"/>
    <mergeCell ref="G586:J586"/>
    <mergeCell ref="B550:E550"/>
    <mergeCell ref="G550:J550"/>
    <mergeCell ref="B597:E597"/>
    <mergeCell ref="G597:J597"/>
    <mergeCell ref="B562:E562"/>
    <mergeCell ref="G562:J562"/>
    <mergeCell ref="B573:E573"/>
    <mergeCell ref="G573:J573"/>
    <mergeCell ref="B574:E574"/>
    <mergeCell ref="G574:J574"/>
    <mergeCell ref="B561:E561"/>
    <mergeCell ref="G561:J561"/>
    <mergeCell ref="B526:E526"/>
    <mergeCell ref="G526:J526"/>
    <mergeCell ref="B537:E537"/>
    <mergeCell ref="G537:J537"/>
    <mergeCell ref="B538:E538"/>
    <mergeCell ref="G538:J538"/>
    <mergeCell ref="B549:E549"/>
    <mergeCell ref="G549:J549"/>
    <mergeCell ref="B513:E513"/>
    <mergeCell ref="G513:J513"/>
    <mergeCell ref="B514:E514"/>
    <mergeCell ref="G514:J514"/>
    <mergeCell ref="B478:E478"/>
    <mergeCell ref="G478:J478"/>
    <mergeCell ref="B525:E525"/>
    <mergeCell ref="G525:J525"/>
    <mergeCell ref="B490:E490"/>
    <mergeCell ref="G490:J490"/>
    <mergeCell ref="B501:E501"/>
    <mergeCell ref="G501:J501"/>
    <mergeCell ref="B502:E502"/>
    <mergeCell ref="G502:J502"/>
    <mergeCell ref="B489:E489"/>
    <mergeCell ref="G489:J489"/>
    <mergeCell ref="B454:E454"/>
    <mergeCell ref="G454:J454"/>
    <mergeCell ref="B465:E465"/>
    <mergeCell ref="G465:J465"/>
    <mergeCell ref="B466:E466"/>
    <mergeCell ref="G466:J466"/>
    <mergeCell ref="B477:E477"/>
    <mergeCell ref="G477:J477"/>
    <mergeCell ref="B441:E441"/>
    <mergeCell ref="G441:J441"/>
    <mergeCell ref="B442:E442"/>
    <mergeCell ref="G442:J442"/>
    <mergeCell ref="B406:E406"/>
    <mergeCell ref="G406:J406"/>
    <mergeCell ref="B453:E453"/>
    <mergeCell ref="G453:J453"/>
    <mergeCell ref="B418:E418"/>
    <mergeCell ref="G418:J418"/>
    <mergeCell ref="B429:E429"/>
    <mergeCell ref="G429:J429"/>
    <mergeCell ref="B430:E430"/>
    <mergeCell ref="G430:J430"/>
    <mergeCell ref="B417:E417"/>
    <mergeCell ref="G417:J417"/>
    <mergeCell ref="B382:E382"/>
    <mergeCell ref="G382:J382"/>
    <mergeCell ref="B393:E393"/>
    <mergeCell ref="G393:J393"/>
    <mergeCell ref="B394:E394"/>
    <mergeCell ref="G394:J394"/>
    <mergeCell ref="B405:E405"/>
    <mergeCell ref="G405:J405"/>
    <mergeCell ref="B369:E369"/>
    <mergeCell ref="G369:J369"/>
    <mergeCell ref="B370:E370"/>
    <mergeCell ref="G370:J370"/>
    <mergeCell ref="B334:E334"/>
    <mergeCell ref="G334:J334"/>
    <mergeCell ref="B381:E381"/>
    <mergeCell ref="G381:J381"/>
    <mergeCell ref="B346:E346"/>
    <mergeCell ref="G346:J346"/>
    <mergeCell ref="B357:E357"/>
    <mergeCell ref="G357:J357"/>
    <mergeCell ref="B358:E358"/>
    <mergeCell ref="G358:J358"/>
    <mergeCell ref="B345:E345"/>
    <mergeCell ref="G345:J345"/>
    <mergeCell ref="B310:E310"/>
    <mergeCell ref="G310:J310"/>
    <mergeCell ref="B321:E321"/>
    <mergeCell ref="G321:J321"/>
    <mergeCell ref="B322:E322"/>
    <mergeCell ref="G322:J322"/>
    <mergeCell ref="B333:E333"/>
    <mergeCell ref="G333:J333"/>
    <mergeCell ref="B297:E297"/>
    <mergeCell ref="G297:J297"/>
    <mergeCell ref="B298:E298"/>
    <mergeCell ref="G298:J298"/>
    <mergeCell ref="B262:E262"/>
    <mergeCell ref="G262:J262"/>
    <mergeCell ref="B309:E309"/>
    <mergeCell ref="G309:J309"/>
    <mergeCell ref="B274:E274"/>
    <mergeCell ref="G274:J274"/>
    <mergeCell ref="B285:E285"/>
    <mergeCell ref="G285:J285"/>
    <mergeCell ref="B286:E286"/>
    <mergeCell ref="G286:J286"/>
    <mergeCell ref="B273:E273"/>
    <mergeCell ref="G273:J273"/>
    <mergeCell ref="B238:E238"/>
    <mergeCell ref="G238:J238"/>
    <mergeCell ref="B249:E249"/>
    <mergeCell ref="G249:J249"/>
    <mergeCell ref="B250:E250"/>
    <mergeCell ref="G250:J250"/>
    <mergeCell ref="B261:E261"/>
    <mergeCell ref="G261:J261"/>
    <mergeCell ref="B225:E225"/>
    <mergeCell ref="G225:J225"/>
    <mergeCell ref="B226:E226"/>
    <mergeCell ref="G226:J226"/>
    <mergeCell ref="B190:E190"/>
    <mergeCell ref="G190:J190"/>
    <mergeCell ref="B237:E237"/>
    <mergeCell ref="G237:J237"/>
    <mergeCell ref="B202:E202"/>
    <mergeCell ref="G202:J202"/>
    <mergeCell ref="B213:E213"/>
    <mergeCell ref="G213:J213"/>
    <mergeCell ref="B214:E214"/>
    <mergeCell ref="G214:J214"/>
    <mergeCell ref="B201:E201"/>
    <mergeCell ref="G201:J201"/>
    <mergeCell ref="B166:E166"/>
    <mergeCell ref="G166:J166"/>
    <mergeCell ref="B177:E177"/>
    <mergeCell ref="G177:J177"/>
    <mergeCell ref="B178:E178"/>
    <mergeCell ref="G178:J178"/>
    <mergeCell ref="B189:E189"/>
    <mergeCell ref="G189:J189"/>
    <mergeCell ref="B153:E153"/>
    <mergeCell ref="G153:J153"/>
    <mergeCell ref="B154:E154"/>
    <mergeCell ref="G154:J154"/>
    <mergeCell ref="B118:E118"/>
    <mergeCell ref="G118:J118"/>
    <mergeCell ref="B165:E165"/>
    <mergeCell ref="G165:J165"/>
    <mergeCell ref="B130:E130"/>
    <mergeCell ref="G130:J130"/>
    <mergeCell ref="B141:E141"/>
    <mergeCell ref="G141:J141"/>
    <mergeCell ref="B142:E142"/>
    <mergeCell ref="G142:J142"/>
    <mergeCell ref="B129:E129"/>
    <mergeCell ref="G129:J129"/>
    <mergeCell ref="B94:E94"/>
    <mergeCell ref="G94:J94"/>
    <mergeCell ref="B105:E105"/>
    <mergeCell ref="G105:J105"/>
    <mergeCell ref="B106:E106"/>
    <mergeCell ref="G106:J106"/>
    <mergeCell ref="B117:E117"/>
    <mergeCell ref="G117:J117"/>
    <mergeCell ref="B81:E81"/>
    <mergeCell ref="G81:J81"/>
    <mergeCell ref="B82:E82"/>
    <mergeCell ref="G82:J82"/>
    <mergeCell ref="B46:E46"/>
    <mergeCell ref="G46:J46"/>
    <mergeCell ref="B93:E93"/>
    <mergeCell ref="G93:J93"/>
    <mergeCell ref="B58:E58"/>
    <mergeCell ref="G58:J58"/>
    <mergeCell ref="B69:E69"/>
    <mergeCell ref="G69:J69"/>
    <mergeCell ref="B70:E70"/>
    <mergeCell ref="G70:J70"/>
    <mergeCell ref="B57:E57"/>
    <mergeCell ref="G57:J57"/>
    <mergeCell ref="B22:E22"/>
    <mergeCell ref="G22:J22"/>
    <mergeCell ref="B33:E33"/>
    <mergeCell ref="G33:J33"/>
    <mergeCell ref="B34:E34"/>
    <mergeCell ref="G34:J34"/>
    <mergeCell ref="B45:E45"/>
    <mergeCell ref="G45:J45"/>
    <mergeCell ref="A8:K8"/>
    <mergeCell ref="A9:K9"/>
    <mergeCell ref="A10:K10"/>
    <mergeCell ref="B21:E21"/>
    <mergeCell ref="G21:J21"/>
  </mergeCells>
  <hyperlinks>
    <hyperlink ref="G614" r:id="rId1" display="Cliques ici pour participer au concours et consulter la liste des participants"/>
    <hyperlink ref="H614" r:id="rId2" display="http://childrens-web.net/quizz.htm"/>
    <hyperlink ref="I614" r:id="rId3" display="http://childrens-web.net/quizz.htm"/>
    <hyperlink ref="J614" r:id="rId4" display="http://childrens-web.net/quizz.htm"/>
    <hyperlink ref="A622" r:id="rId5" display="© The Children's Web"/>
    <hyperlink ref="B622" r:id="rId6" display="http://childrens-web.net/"/>
    <hyperlink ref="C622" r:id="rId7" display="http://childrens-web.net/"/>
    <hyperlink ref="D622" r:id="rId8" display="http://childrens-web.net/"/>
    <hyperlink ref="E622" r:id="rId9" display="http://childrens-web.net/"/>
    <hyperlink ref="F622" r:id="rId10" display="http://childrens-web.net/"/>
    <hyperlink ref="G622" r:id="rId11" display="http://childrens-web.net/"/>
    <hyperlink ref="H622" r:id="rId12" display="http://childrens-web.net/"/>
    <hyperlink ref="I622" r:id="rId13" display="http://childrens-web.net/"/>
    <hyperlink ref="J622" r:id="rId14" display="http://childrens-web.net/"/>
    <hyperlink ref="K622" r:id="rId15" display="http://childrens-web.net/"/>
  </hyperlinks>
  <printOptions/>
  <pageMargins left="0.7" right="0.7" top="0.75" bottom="0.75" header="0.4921259845" footer="0.4921259845"/>
  <pageSetup horizontalDpi="600" verticalDpi="600" orientation="portrait" paperSize="9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Children's Quizz</dc:title>
  <dc:subject>Mousticks</dc:subject>
  <dc:creator>http://childrens-web.net</dc:creator>
  <cp:keywords/>
  <dc:description>En espérant que tu te sois bien amusé !!</dc:description>
  <cp:lastModifiedBy>alexi</cp:lastModifiedBy>
  <dcterms:created xsi:type="dcterms:W3CDTF">2003-07-03T00:30:14Z</dcterms:created>
  <dcterms:modified xsi:type="dcterms:W3CDTF">2018-01-27T12:49:51Z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